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1435" windowHeight="9795" tabRatio="941" activeTab="1"/>
  </bookViews>
  <sheets>
    <sheet name="附表1 收入调整" sheetId="1" r:id="rId1"/>
    <sheet name="附表2 预算支出" sheetId="2" r:id="rId2"/>
    <sheet name="附表3 预算收支" sheetId="3" r:id="rId3"/>
    <sheet name="附表4 基金预算收支" sheetId="4" r:id="rId4"/>
    <sheet name="附表5 预算调整总表" sheetId="5" r:id="rId5"/>
    <sheet name="附表6 城乡居民基本养老保险基金收支预" sheetId="6" r:id="rId6"/>
    <sheet name="附件7 机关事业单位基本养老保险基金收" sheetId="7" r:id="rId7"/>
    <sheet name="附件8 基本养老基础资料调整表" sheetId="8" r:id="rId8"/>
    <sheet name="附件9 国有资本经营预算调整" sheetId="9" r:id="rId9"/>
    <sheet name="附件10 国有资本经营预算平衡调整" sheetId="10" r:id="rId10"/>
    <sheet name="附表11 汇总表" sheetId="11" r:id="rId11"/>
    <sheet name="附表12 2022年债券分配情况" sheetId="12" r:id="rId12"/>
    <sheet name="附表13 21年调整情况" sheetId="13" r:id="rId13"/>
    <sheet name="附表14  2022年债券调整分配情况" sheetId="14" r:id="rId14"/>
  </sheets>
  <externalReferences>
    <externalReference r:id="rId17"/>
  </externalReferences>
  <definedNames>
    <definedName name="_xlfn.IFERROR" hidden="1">#NAME?</definedName>
    <definedName name="_xlnm.Print_Area" localSheetId="11">'附表12 2022年债券分配情况'!$A$1:$H$28</definedName>
    <definedName name="_xlnm.Print_Area" localSheetId="1">'附表2 预算支出'!$A$1:$H$30</definedName>
    <definedName name="_xlnm.Print_Area" localSheetId="2">'附表3 预算收支'!$A$1:$F$29</definedName>
    <definedName name="_xlnm.Print_Area" localSheetId="3">'附表4 基金预算收支'!$A$1:$F$41</definedName>
    <definedName name="_xlnm.Print_Area" localSheetId="4">'附表5 预算调整总表'!$A$1:$N$23</definedName>
    <definedName name="_xlnm.Print_Titles" localSheetId="11">'附表12 2022年债券分配情况'!$4:$4</definedName>
    <definedName name="_xlnm.Print_Titles" localSheetId="1">'附表2 预算支出'!$4:$6</definedName>
    <definedName name="_xlnm.Print_Titles" localSheetId="2">'附表3 预算收支'!$5:$5</definedName>
    <definedName name="_xlnm.Print_Titles" localSheetId="3">'附表4 基金预算收支'!$4:$4</definedName>
    <definedName name="_xlnm.Print_Titles" localSheetId="4">'附表5 预算调整总表'!$2:$5</definedName>
  </definedNames>
  <calcPr fullCalcOnLoad="1"/>
</workbook>
</file>

<file path=xl/sharedStrings.xml><?xml version="1.0" encoding="utf-8"?>
<sst xmlns="http://schemas.openxmlformats.org/spreadsheetml/2006/main" count="864" uniqueCount="568">
  <si>
    <t>预算科目</t>
  </si>
  <si>
    <t>上级补助收入</t>
  </si>
  <si>
    <t>上解上级支出</t>
  </si>
  <si>
    <t xml:space="preserve">  出口退税专项上解支出</t>
  </si>
  <si>
    <t>收  入  总  计</t>
  </si>
  <si>
    <t>支  出  总  计</t>
  </si>
  <si>
    <t>比年初增减情况</t>
  </si>
  <si>
    <t>支出项目</t>
  </si>
  <si>
    <t>调整后与去年同期对比</t>
  </si>
  <si>
    <t>增减</t>
  </si>
  <si>
    <t>金额</t>
  </si>
  <si>
    <t>(+.- %)</t>
  </si>
  <si>
    <t>年初计划</t>
  </si>
  <si>
    <t>调整后计划</t>
  </si>
  <si>
    <t>增减</t>
  </si>
  <si>
    <t>同期支</t>
  </si>
  <si>
    <t>出累计</t>
  </si>
  <si>
    <t>一般公共预算支出小计</t>
  </si>
  <si>
    <t>附表2：</t>
  </si>
  <si>
    <t>附表1：</t>
  </si>
  <si>
    <t>单位：万元</t>
  </si>
  <si>
    <t>国防支出</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</si>
  <si>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</si>
  <si>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</si>
  <si>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</si>
  <si>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</si>
  <si>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</si>
  <si>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</si>
  <si>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</si>
  <si>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</si>
  <si>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</si>
  <si>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</si>
  <si>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</si>
  <si>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</si>
  <si>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</si>
  <si>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自然资源海洋气象等支出</t>
  </si>
  <si>
    <t>住房保障支出</t>
  </si>
  <si>
    <t>粮油物资储备支出</t>
  </si>
  <si>
    <t>灾害防治及应急管理支出</t>
  </si>
  <si>
    <t>其他支出</t>
  </si>
  <si>
    <t>债务付息支出</t>
  </si>
  <si>
    <t>债务发行费用支出</t>
  </si>
  <si>
    <t>(+.- )%</t>
  </si>
  <si>
    <t>（一）税收收入</t>
  </si>
  <si>
    <t>（二）非税收入</t>
  </si>
  <si>
    <t>地方政府一般债务还本支出</t>
  </si>
  <si>
    <t>债券转贷收入</t>
  </si>
  <si>
    <t>上年结转结余</t>
  </si>
  <si>
    <t>收 入 总 计</t>
  </si>
  <si>
    <t>序号</t>
  </si>
  <si>
    <t>项目名称</t>
  </si>
  <si>
    <t>专项债券</t>
  </si>
  <si>
    <t>一般债券</t>
  </si>
  <si>
    <t>项目主管部门</t>
  </si>
  <si>
    <t>金融支出</t>
  </si>
  <si>
    <t>序号</t>
  </si>
  <si>
    <t>项    目</t>
  </si>
  <si>
    <t>年初计划</t>
  </si>
  <si>
    <t>本次调整后计划</t>
  </si>
  <si>
    <r>
      <t>增减额
（</t>
    </r>
    <r>
      <rPr>
        <b/>
        <sz val="12"/>
        <rFont val="Times New Roman"/>
        <family val="1"/>
      </rPr>
      <t>+</t>
    </r>
    <r>
      <rPr>
        <b/>
        <sz val="12"/>
        <rFont val="宋体"/>
        <family val="0"/>
      </rPr>
      <t>、</t>
    </r>
    <r>
      <rPr>
        <b/>
        <sz val="12"/>
        <rFont val="Times New Roman"/>
        <family val="1"/>
      </rPr>
      <t>-</t>
    </r>
    <r>
      <rPr>
        <b/>
        <sz val="12"/>
        <rFont val="宋体"/>
        <family val="0"/>
      </rPr>
      <t>）</t>
    </r>
  </si>
  <si>
    <r>
      <t>增减
（</t>
    </r>
    <r>
      <rPr>
        <b/>
        <sz val="12"/>
        <rFont val="Times New Roman"/>
        <family val="1"/>
      </rPr>
      <t>+</t>
    </r>
    <r>
      <rPr>
        <b/>
        <sz val="12"/>
        <rFont val="宋体"/>
        <family val="0"/>
      </rPr>
      <t>、</t>
    </r>
    <r>
      <rPr>
        <b/>
        <sz val="12"/>
        <rFont val="Times New Roman"/>
        <family val="1"/>
      </rPr>
      <t>-</t>
    </r>
    <r>
      <rPr>
        <b/>
        <sz val="12"/>
        <rFont val="宋体"/>
        <family val="0"/>
      </rPr>
      <t>）</t>
    </r>
    <r>
      <rPr>
        <b/>
        <sz val="12"/>
        <rFont val="Times New Roman"/>
        <family val="1"/>
      </rPr>
      <t>%</t>
    </r>
  </si>
  <si>
    <t>同期收</t>
  </si>
  <si>
    <t>增减</t>
  </si>
  <si>
    <t>入累计</t>
  </si>
  <si>
    <t>一、税务组织收入</t>
  </si>
  <si>
    <r>
      <t xml:space="preserve">              1.</t>
    </r>
    <r>
      <rPr>
        <sz val="12"/>
        <rFont val="宋体"/>
        <family val="0"/>
      </rPr>
      <t>税收收入</t>
    </r>
  </si>
  <si>
    <r>
      <t xml:space="preserve">              2.</t>
    </r>
    <r>
      <rPr>
        <sz val="12"/>
        <rFont val="宋体"/>
        <family val="0"/>
      </rPr>
      <t>非税收入</t>
    </r>
    <r>
      <rPr>
        <sz val="12"/>
        <rFont val="Times New Roman"/>
        <family val="1"/>
      </rPr>
      <t xml:space="preserve"> </t>
    </r>
  </si>
  <si>
    <t>二、财政组织收入</t>
  </si>
  <si>
    <t>一般公共预算收入合计</t>
  </si>
  <si>
    <t>其中：税收收入小计</t>
  </si>
  <si>
    <t xml:space="preserve">     非税收入小计</t>
  </si>
  <si>
    <r>
      <t>增减额
（</t>
    </r>
    <r>
      <rPr>
        <b/>
        <sz val="12"/>
        <rFont val="Times New Roman"/>
        <family val="1"/>
      </rPr>
      <t>+</t>
    </r>
    <r>
      <rPr>
        <b/>
        <sz val="12"/>
        <rFont val="宋体"/>
        <family val="0"/>
      </rPr>
      <t>、</t>
    </r>
    <r>
      <rPr>
        <b/>
        <sz val="12"/>
        <rFont val="Times New Roman"/>
        <family val="1"/>
      </rPr>
      <t>-</t>
    </r>
    <r>
      <rPr>
        <b/>
        <sz val="12"/>
        <rFont val="宋体"/>
        <family val="0"/>
      </rPr>
      <t>）</t>
    </r>
  </si>
  <si>
    <r>
      <t>增减
（</t>
    </r>
    <r>
      <rPr>
        <b/>
        <sz val="12"/>
        <rFont val="Times New Roman"/>
        <family val="1"/>
      </rPr>
      <t>+</t>
    </r>
    <r>
      <rPr>
        <b/>
        <sz val="12"/>
        <rFont val="宋体"/>
        <family val="0"/>
      </rPr>
      <t>、</t>
    </r>
    <r>
      <rPr>
        <b/>
        <sz val="12"/>
        <rFont val="Times New Roman"/>
        <family val="1"/>
      </rPr>
      <t>-</t>
    </r>
    <r>
      <rPr>
        <b/>
        <sz val="12"/>
        <rFont val="宋体"/>
        <family val="0"/>
      </rPr>
      <t>）</t>
    </r>
    <r>
      <rPr>
        <b/>
        <sz val="12"/>
        <rFont val="Times New Roman"/>
        <family val="1"/>
      </rPr>
      <t>%</t>
    </r>
  </si>
  <si>
    <t>揭阳古城建设投资发展有限公司</t>
  </si>
  <si>
    <t>榕城区住房和城乡建设局</t>
  </si>
  <si>
    <t>揭阳市榕城区榕东街道办事处</t>
  </si>
  <si>
    <t>专项债券合计</t>
  </si>
  <si>
    <t>一般债券合计</t>
  </si>
  <si>
    <t>单位：万元</t>
  </si>
  <si>
    <t>榕城区2022年一般公共预算收入调整情况表</t>
  </si>
  <si>
    <t>城乡社区支出</t>
  </si>
  <si>
    <t>债务付息支出</t>
  </si>
  <si>
    <t>债务发行费用支出</t>
  </si>
  <si>
    <t>一般公共预算收入</t>
  </si>
  <si>
    <t xml:space="preserve">  返还性收入</t>
  </si>
  <si>
    <t xml:space="preserve">  转移支付收入</t>
  </si>
  <si>
    <t xml:space="preserve">   一般债券转贷收入</t>
  </si>
  <si>
    <t>上年结转结余</t>
  </si>
  <si>
    <t>调入资金</t>
  </si>
  <si>
    <t xml:space="preserve">  其中：政府性基金调入一般公共预算</t>
  </si>
  <si>
    <t xml:space="preserve">        其他调入资金</t>
  </si>
  <si>
    <t>调出资金</t>
  </si>
  <si>
    <t>预算项目</t>
  </si>
  <si>
    <t>预算项目</t>
  </si>
  <si>
    <t>2021年预计完成数</t>
  </si>
  <si>
    <t>2022年预算数</t>
  </si>
  <si>
    <t>2021年完成数</t>
  </si>
  <si>
    <t>一般公共预算收入</t>
  </si>
  <si>
    <t>一般公共预算支出</t>
  </si>
  <si>
    <t>一般公共预算支出</t>
  </si>
  <si>
    <t>一、一般公共预算收入</t>
  </si>
  <si>
    <t>一、一般公共预算支出</t>
  </si>
  <si>
    <t>二、地方政府一般债务还本支出</t>
  </si>
  <si>
    <t>二、上级补助收入</t>
  </si>
  <si>
    <t xml:space="preserve">  返还性收入</t>
  </si>
  <si>
    <t xml:space="preserve">    增值税和所得税等税收返还收入</t>
  </si>
  <si>
    <t xml:space="preserve">    增值税和消费税税收返还收入</t>
  </si>
  <si>
    <t xml:space="preserve">    增值税和所得税收返还收入</t>
  </si>
  <si>
    <t xml:space="preserve">    所得税基数返还收入</t>
  </si>
  <si>
    <t xml:space="preserve">    其他税收返还收入</t>
  </si>
  <si>
    <t xml:space="preserve">  转移支付收入</t>
  </si>
  <si>
    <t>三、上解上级支出</t>
  </si>
  <si>
    <t xml:space="preserve">      其中，省级临时救助</t>
  </si>
  <si>
    <t xml:space="preserve">   出口退税专项上解支出</t>
  </si>
  <si>
    <t xml:space="preserve">  专项上解支出（含耕占上解）</t>
  </si>
  <si>
    <t xml:space="preserve">  专项上解支出（含耕占上解）</t>
  </si>
  <si>
    <t xml:space="preserve">   专项上解支出</t>
  </si>
  <si>
    <t xml:space="preserve">  新市区体制基数上解</t>
  </si>
  <si>
    <t xml:space="preserve">   事权和支出责任划分改革支出基数上解</t>
  </si>
  <si>
    <t xml:space="preserve">  基本公共服务领域省与市共同财政事权和支出责任等基数上解</t>
  </si>
  <si>
    <t xml:space="preserve">   基本公共服务领域省与市共同财政事权和支出责任基数上解</t>
  </si>
  <si>
    <t>三、一般债券转贷收入</t>
  </si>
  <si>
    <t xml:space="preserve">    耕地占用税上解</t>
  </si>
  <si>
    <t xml:space="preserve">   一般债券转贷收入</t>
  </si>
  <si>
    <t xml:space="preserve">  临时救助上解</t>
  </si>
  <si>
    <t xml:space="preserve">   再融资债券转贷收入</t>
  </si>
  <si>
    <t xml:space="preserve">  临时救助上解</t>
  </si>
  <si>
    <t xml:space="preserve">     新增债券转贷收入</t>
  </si>
  <si>
    <t xml:space="preserve">     置换债券转贷收入</t>
  </si>
  <si>
    <t xml:space="preserve">    </t>
  </si>
  <si>
    <t>调出资金</t>
  </si>
  <si>
    <t>四、上年结转收入</t>
  </si>
  <si>
    <t>四、年终结转</t>
  </si>
  <si>
    <t>年终结余</t>
  </si>
  <si>
    <t>五、调入预算稳定调节基金</t>
  </si>
  <si>
    <t>五、安排预算稳定调节基金</t>
  </si>
  <si>
    <t xml:space="preserve">  其中:专款预计结转下年的支出</t>
  </si>
  <si>
    <t xml:space="preserve">      一般债券结转下年支出</t>
  </si>
  <si>
    <t>六、调入资金</t>
  </si>
  <si>
    <t>调入预算稳定调节基金</t>
  </si>
  <si>
    <t>收 入 总 计</t>
  </si>
  <si>
    <t>支 出 总 计</t>
  </si>
  <si>
    <t>支 出 总 计</t>
  </si>
  <si>
    <t>年初预算数</t>
  </si>
  <si>
    <t>调整预算数</t>
  </si>
  <si>
    <r>
      <t>202</t>
    </r>
    <r>
      <rPr>
        <b/>
        <sz val="12"/>
        <rFont val="宋体"/>
        <family val="0"/>
      </rPr>
      <t>2</t>
    </r>
    <r>
      <rPr>
        <b/>
        <sz val="12"/>
        <rFont val="宋体"/>
        <family val="0"/>
      </rPr>
      <t>年预算</t>
    </r>
  </si>
  <si>
    <t>2022年预算</t>
  </si>
  <si>
    <t>其中</t>
  </si>
  <si>
    <t>当年预算</t>
  </si>
  <si>
    <t>上年结转安排</t>
  </si>
  <si>
    <t>一、基金预算收入</t>
  </si>
  <si>
    <t>一、基金预算支出</t>
  </si>
  <si>
    <t>一、政府性基金收入</t>
  </si>
  <si>
    <t>一、基金预算支出</t>
  </si>
  <si>
    <t>调整</t>
  </si>
  <si>
    <t>一、政府性基金收入（污水处理费收入）</t>
  </si>
  <si>
    <t>（一）农业土地开发资金支出</t>
  </si>
  <si>
    <t xml:space="preserve">      城市建设支出</t>
  </si>
  <si>
    <t>城市建设支出</t>
  </si>
  <si>
    <t>二、上级补助收入</t>
  </si>
  <si>
    <t xml:space="preserve">  1.社会保障和就业支出</t>
  </si>
  <si>
    <t xml:space="preserve">  1.社会保障和就业支出</t>
  </si>
  <si>
    <t>（二）国有土地使用权出让收入安排的支出</t>
  </si>
  <si>
    <t xml:space="preserve">      其他城市基础设施配套费安排的支出</t>
  </si>
  <si>
    <t>污水处理设施建设和运营</t>
  </si>
  <si>
    <t>三、上年结余结转</t>
  </si>
  <si>
    <t xml:space="preserve">      大中型水库移民后期扶持基金支出</t>
  </si>
  <si>
    <t>国有土地使用权出让收入安排的支出</t>
  </si>
  <si>
    <t>三、上年结余结转</t>
  </si>
  <si>
    <t xml:space="preserve">      大中型水库移民后期扶持基金支出</t>
  </si>
  <si>
    <t>（三） 文化体育与传媒支出</t>
  </si>
  <si>
    <t xml:space="preserve">      污水处理设施建设和运营</t>
  </si>
  <si>
    <t>其他地方自行试点项目收益专项债券付息支出</t>
  </si>
  <si>
    <t xml:space="preserve">  2.城乡社区支出</t>
  </si>
  <si>
    <t>征地和拆迁补偿支出</t>
  </si>
  <si>
    <t>四、提前下达新增专项债券</t>
  </si>
  <si>
    <t xml:space="preserve">  2.城乡社区支出</t>
  </si>
  <si>
    <t>（五）彩票发行销售机构业务业务费安排的支出</t>
  </si>
  <si>
    <t xml:space="preserve">      福利彩票销售机构的业务费支出</t>
  </si>
  <si>
    <t>　   彩票公益金安排的支出</t>
  </si>
  <si>
    <t>五、调入资金</t>
  </si>
  <si>
    <t>　 国有土地使用权出让收入安排的支出</t>
  </si>
  <si>
    <t>五、调入资金</t>
  </si>
  <si>
    <t>　 国有土地使用权出让收入安排的支出</t>
  </si>
  <si>
    <t>（六）彩票公益金安排的支出</t>
  </si>
  <si>
    <t xml:space="preserve">      用于社会福利的彩票公益金支出</t>
  </si>
  <si>
    <t>　　 征地和拆迁补偿支出</t>
  </si>
  <si>
    <t>棚户区改造支出</t>
  </si>
  <si>
    <t>　　 征地和拆迁补偿支出</t>
  </si>
  <si>
    <t>（七）城市基础设施配套费安排的支出</t>
  </si>
  <si>
    <t xml:space="preserve">      用于体育事业的彩票公益金支出</t>
  </si>
  <si>
    <t>　　 城市建设支出</t>
  </si>
  <si>
    <t>其他国有土地使用权出让收入安排的支出</t>
  </si>
  <si>
    <t>　　 城市建设支出</t>
  </si>
  <si>
    <t>（八）专项债券资金付息</t>
  </si>
  <si>
    <t xml:space="preserve">      用于残疾人事业的彩票公益金支出</t>
  </si>
  <si>
    <t>　　 棚户区改造支出</t>
  </si>
  <si>
    <t>城市基础设施配套费安排的支出</t>
  </si>
  <si>
    <t>　　 棚户区改造支出</t>
  </si>
  <si>
    <t>（九） 债务发行费</t>
  </si>
  <si>
    <t xml:space="preserve">      其他地方自行试点项目收益专项债券付息支出</t>
  </si>
  <si>
    <t>　 　其他国有土地使用权出让收入安排的支出</t>
  </si>
  <si>
    <t>其他城市基础设施配套费安排的支出</t>
  </si>
  <si>
    <t>　 　其他国有土地使用权出让收入安排的支出</t>
  </si>
  <si>
    <t>（九） 污水处理费安排的支出</t>
  </si>
  <si>
    <t>　 城市基础设施配套费安排的支出</t>
  </si>
  <si>
    <t>　 城市基础设施配套费安排的支出</t>
  </si>
  <si>
    <t>（十）地方自行试点项目收益专项债券收入安排的支出</t>
  </si>
  <si>
    <t>　　 其他城市基础设施配套费安排的支出</t>
  </si>
  <si>
    <t>　　 其他城市基础设施配套费安排的支出</t>
  </si>
  <si>
    <t xml:space="preserve">   污水处理费安排的支出</t>
  </si>
  <si>
    <t>地方政府专项债务付息支出</t>
  </si>
  <si>
    <t xml:space="preserve">   污水处理费安排的支出</t>
  </si>
  <si>
    <t>三、调入资金</t>
  </si>
  <si>
    <t>二、调出资金</t>
  </si>
  <si>
    <t xml:space="preserve">  3.其他支出</t>
  </si>
  <si>
    <t>国有土地使用权出让金债务付息支出</t>
  </si>
  <si>
    <t xml:space="preserve">  3.其他支出</t>
  </si>
  <si>
    <t xml:space="preserve">      其他政府性基金及对应专项债务收入安排的支出</t>
  </si>
  <si>
    <t>棚户区改造专项债券付息支出</t>
  </si>
  <si>
    <t>四、上年结余结转</t>
  </si>
  <si>
    <t>三、结转下年支出</t>
  </si>
  <si>
    <t xml:space="preserve">     彩票发行销售机构业务费安排的支出</t>
  </si>
  <si>
    <t xml:space="preserve">     彩票发行销售机构业务费安排的支出</t>
  </si>
  <si>
    <t>　   彩票公益金安排的支出</t>
  </si>
  <si>
    <t xml:space="preserve">  4.债务付息支出</t>
  </si>
  <si>
    <t>地方政府专项债务发行费用支出</t>
  </si>
  <si>
    <t xml:space="preserve">  4.债务付息支出</t>
  </si>
  <si>
    <t>　地方政府专项债务付息支出</t>
  </si>
  <si>
    <t>其他地方自行试点项目收益专项债券发行费用支出</t>
  </si>
  <si>
    <t xml:space="preserve">  5.债务发行费用支出</t>
  </si>
  <si>
    <t xml:space="preserve">  5.债务发行费用支出</t>
  </si>
  <si>
    <t>　地方政府专项债务发行费用支出</t>
  </si>
  <si>
    <t>附表3：</t>
  </si>
  <si>
    <t>揭阳市榕城区2022年度一般公共预算收支调整情况表</t>
  </si>
  <si>
    <t>揭阳市榕城区2022年政府性基金预算调整情况表</t>
  </si>
  <si>
    <t>榕城区2022年新增债券资金额度分配汇总表</t>
  </si>
  <si>
    <t>地区</t>
  </si>
  <si>
    <t>第一、二批额度安排汇总情况</t>
  </si>
  <si>
    <t>第一批额度安排情况</t>
  </si>
  <si>
    <t>第二批额度安排情况</t>
  </si>
  <si>
    <t>合计</t>
  </si>
  <si>
    <t>一般债券</t>
  </si>
  <si>
    <t>专项债券</t>
  </si>
  <si>
    <t>其中：用作项目资本金</t>
  </si>
  <si>
    <t>榕城区</t>
  </si>
  <si>
    <t>榕城区农业农村局</t>
  </si>
  <si>
    <t>进贤门大道、榕华大道等路面改造工程</t>
  </si>
  <si>
    <t>东升街道规划配套市政道路工程</t>
  </si>
  <si>
    <t>揭阳空港经济区小型水库除险加固及运行管养</t>
  </si>
  <si>
    <t>揭阳空港经济区枫江流域综合治理工程</t>
  </si>
  <si>
    <t>揭阳空港经济区榕江流域综合治理工程</t>
  </si>
  <si>
    <t>中心城区管网配套工程及榕江龙石东湖国考断面达标攻坚水环境治理工程</t>
  </si>
  <si>
    <t>广东省揭阳市榕城区榕江新城（北片）社区雨污分流工程建设项目</t>
  </si>
  <si>
    <t>揭阳市榕城区仙桥街道办事处</t>
  </si>
  <si>
    <t>广东省揭阳市榕城区仙桥街道乡村振兴示范片项目</t>
  </si>
  <si>
    <t>榕城区储备粮管理有限公司</t>
  </si>
  <si>
    <t>广东省揭阳市榕城区粮食和物资储备仓库一期建设项目</t>
  </si>
  <si>
    <t>广东省揭阳市榕城区榕东片区产业配套基础设施项目</t>
  </si>
  <si>
    <t>榕城区住房和城乡建设局、榕城区城市管理和综合执法局</t>
  </si>
  <si>
    <t>广东省揭阳市揭阳空港经济区产业园区基础设施建设工程</t>
  </si>
  <si>
    <t>揭阳空港经济区天福东路（西洋路-望江北路东）改造工程</t>
  </si>
  <si>
    <t>进贤门大道延伸段道路（空港段）建设工程</t>
  </si>
  <si>
    <t>揭阳空港经济区吉祥路（原渔十五路）中段建设工程</t>
  </si>
  <si>
    <t>榕城区城市管理和综合执法局</t>
  </si>
  <si>
    <t>揭阳空港经济区湖心路（原渔七路)建设工程</t>
  </si>
  <si>
    <t>揭阳空港经济区渔湖路（进贤门大道—环岛路）建设工程</t>
  </si>
  <si>
    <t>揭阳空港经济区垃圾压缩站+公厕一体化建设项目</t>
  </si>
  <si>
    <t>原资金分配额度</t>
  </si>
  <si>
    <t>实际安排额度</t>
  </si>
  <si>
    <t>2022年新增债券转贷资金项目分配情况表</t>
  </si>
  <si>
    <t>债券类型</t>
  </si>
  <si>
    <t>揭阳空港经济区砲浮公路东段改造工程</t>
  </si>
  <si>
    <t>揭阳空港经济区砲浮公路东段改造工程配套工程</t>
  </si>
  <si>
    <t>榕城区2021年债券资金调整情况表</t>
  </si>
  <si>
    <t>项目单位</t>
  </si>
  <si>
    <t>项目名称</t>
  </si>
  <si>
    <t>立项文号</t>
  </si>
  <si>
    <t>项目总投资</t>
  </si>
  <si>
    <t>建设状态</t>
  </si>
  <si>
    <t>原2021年额度</t>
  </si>
  <si>
    <t>调整后额度</t>
  </si>
  <si>
    <t>备注</t>
  </si>
  <si>
    <t>揭阳市消防救援支队榕城区大队</t>
  </si>
  <si>
    <t>揭阳市榕城区中部片区消防站建设</t>
  </si>
  <si>
    <t>揭榕发改〔2020〕109号</t>
  </si>
  <si>
    <t>在建</t>
  </si>
  <si>
    <t>揭榕发改〔2020〕79号</t>
  </si>
  <si>
    <t>广东省揭阳市榕城区粤东现金处理中心配套基础设施项目</t>
  </si>
  <si>
    <t>揭榕发改〔2021〕14号</t>
  </si>
  <si>
    <t>地市</t>
  </si>
  <si>
    <t>债券全称</t>
  </si>
  <si>
    <t>发行年度</t>
  </si>
  <si>
    <t>原项目信息</t>
  </si>
  <si>
    <t>调整具体原因</t>
  </si>
  <si>
    <t>拟调整项目信息</t>
  </si>
  <si>
    <t>区划编码</t>
  </si>
  <si>
    <t>县区</t>
  </si>
  <si>
    <t>项目编码</t>
  </si>
  <si>
    <t>项目主管部门</t>
  </si>
  <si>
    <t>项目建设单位</t>
  </si>
  <si>
    <t>已安排债券金额</t>
  </si>
  <si>
    <t>其中：用于资本金金额</t>
  </si>
  <si>
    <t>本次拟调整用途金额</t>
  </si>
  <si>
    <t>调整后原项目剩余未使用债券金额</t>
  </si>
  <si>
    <t>项目建设期限（预计至哪一年）</t>
  </si>
  <si>
    <t>项目运营周期（预计至哪一年）</t>
  </si>
  <si>
    <t>预计竣工日期</t>
  </si>
  <si>
    <t>以前年度已安排债券资金金额</t>
  </si>
  <si>
    <t>省政府同意上报申报的2022年专项债券金额</t>
  </si>
  <si>
    <t>2022年已安排债券资金金额</t>
  </si>
  <si>
    <t>本次拟安排债券金额</t>
  </si>
  <si>
    <t>揭阳市</t>
  </si>
  <si>
    <t>2022年广东省政府专项债券（二十九期）</t>
  </si>
  <si>
    <t>其他专项债券</t>
  </si>
  <si>
    <t>P21445202-0017</t>
  </si>
  <si>
    <t>农林水利项目</t>
  </si>
  <si>
    <t>榕城区榕东街道办事处</t>
  </si>
  <si>
    <t>已竣工</t>
  </si>
  <si>
    <t>否</t>
  </si>
  <si>
    <t>项目竣工债券资金结余</t>
  </si>
  <si>
    <t>项目竣工结算后结余资金</t>
  </si>
  <si>
    <t>P17445200-0022</t>
  </si>
  <si>
    <t>市政与产业园区基础设施项目</t>
  </si>
  <si>
    <t>原项目已竣工结算，后续无资金需求，拟调整资金为结余资金</t>
  </si>
  <si>
    <t>2024年</t>
  </si>
  <si>
    <t>2042年</t>
  </si>
  <si>
    <t>是</t>
  </si>
  <si>
    <t>2022年广东省政府专项债券（三十期）</t>
  </si>
  <si>
    <t>P21445202-0029</t>
  </si>
  <si>
    <t>榕城区仙桥街道办事处</t>
  </si>
  <si>
    <t>其他需要调整情形</t>
  </si>
  <si>
    <t>结合原项目的工程进度，难以在11月底支付完毕</t>
  </si>
  <si>
    <t>P21445202-0013</t>
  </si>
  <si>
    <t>2023年</t>
  </si>
  <si>
    <t xml:space="preserve"> </t>
  </si>
  <si>
    <t>2022年揭阳市榕城区新增专项债券资金用途调整明细表</t>
  </si>
  <si>
    <t>广东省揭阳市榕城区粤东现金处理中心配套基础设施项目</t>
  </si>
  <si>
    <t>市收回额度</t>
  </si>
  <si>
    <t>2022年债券项目额度合计</t>
  </si>
  <si>
    <t>债券类型</t>
  </si>
  <si>
    <t>调整情形</t>
  </si>
  <si>
    <t>项目类型</t>
  </si>
  <si>
    <t>建设状态</t>
  </si>
  <si>
    <t>以前年度是否发生债券资金用途调整</t>
  </si>
  <si>
    <t>2022年上半年是否发生债券资金用途调整</t>
  </si>
  <si>
    <t>拟调整项目与原项目是否属于同一类型</t>
  </si>
  <si>
    <t>是否纳入2022年国家发改委要求优先安排项目清单</t>
  </si>
  <si>
    <t>是否纳入2022年财政部审核通过项目清单</t>
  </si>
  <si>
    <t>广东省揭阳市榕城区粤东现金处理中心配套基础设施项目</t>
  </si>
  <si>
    <r>
      <t>调整后原项目剩余债券资金，预计使用完毕时间</t>
    </r>
    <r>
      <rPr>
        <b/>
        <sz val="12"/>
        <color indexed="10"/>
        <rFont val="宋体"/>
        <family val="0"/>
      </rPr>
      <t>（年月）</t>
    </r>
  </si>
  <si>
    <r>
      <t>如拟调整项目与原项目</t>
    </r>
    <r>
      <rPr>
        <b/>
        <sz val="12"/>
        <color indexed="10"/>
        <rFont val="宋体"/>
        <family val="0"/>
      </rPr>
      <t>不属于</t>
    </r>
    <r>
      <rPr>
        <b/>
        <sz val="12"/>
        <rFont val="宋体"/>
        <family val="0"/>
      </rPr>
      <t>同一类型，请解释说明</t>
    </r>
  </si>
  <si>
    <t>广东省揭阳活力古城改造提升工程建设项目</t>
  </si>
  <si>
    <t>广东省揭阳市榕城区榕东片区产业配套基础设施项目</t>
  </si>
  <si>
    <t>广东省揭阳市揭阳空港经济区产业园区基础设施建设工程</t>
  </si>
  <si>
    <t>自然口径</t>
  </si>
  <si>
    <t>可比口径</t>
  </si>
  <si>
    <t>与年初计划对比（按自然口径）</t>
  </si>
  <si>
    <t>本次调整后与去年同期对比（按自然口径）</t>
  </si>
  <si>
    <t>本次调整后与去年同期对比（按可比口径）</t>
  </si>
  <si>
    <t xml:space="preserve">调整已经区七届人大常委会第十次会议通过
</t>
  </si>
  <si>
    <t>2022年社会保险基金预算调整总表</t>
  </si>
  <si>
    <t>社预01表</t>
  </si>
  <si>
    <t>单位：元</t>
  </si>
  <si>
    <t>项        目</t>
  </si>
  <si>
    <t>企业职工基本养老保险基金</t>
  </si>
  <si>
    <t>城乡居民基本养老保险基金</t>
  </si>
  <si>
    <t>机关事业养老保险基金</t>
  </si>
  <si>
    <t>职工基本医疗保险基金</t>
  </si>
  <si>
    <t>居民基本医疗保险基金</t>
  </si>
  <si>
    <t>工伤保险基金</t>
  </si>
  <si>
    <t>生育保险基金</t>
  </si>
  <si>
    <t>失业保险基金</t>
  </si>
  <si>
    <t>年初预算数</t>
  </si>
  <si>
    <t>调整数</t>
  </si>
  <si>
    <t>调整后预算数</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</si>
  <si>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</si>
  <si>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</si>
  <si>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</si>
  <si>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</si>
  <si>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</si>
  <si>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</si>
  <si>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</si>
  <si>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
          （省级专用）</t>
  </si>
  <si>
    <t xml:space="preserve">         8.中央调剂基金收入
          （中央专用）</t>
  </si>
  <si>
    <t>二、支出</t>
  </si>
  <si>
    <t xml:space="preserve">    其中:1.社会保险待遇支出</t>
  </si>
  <si>
    <t xml:space="preserve">         2.转移支出</t>
  </si>
  <si>
    <t xml:space="preserve">         3.其他支出</t>
  </si>
  <si>
    <t xml:space="preserve">         4.中央调剂基金支出
          （中央专用）</t>
  </si>
  <si>
    <t xml:space="preserve">         5.中央调剂资金支出
          （省级专用）</t>
  </si>
  <si>
    <t>三、本年收支结余</t>
  </si>
  <si>
    <t>四、年末滚存结余</t>
  </si>
  <si>
    <t>第 1 页</t>
  </si>
  <si>
    <t>单位：万元</t>
  </si>
  <si>
    <t>项          目</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</si>
  <si>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</si>
  <si>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</si>
  <si>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</si>
  <si>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</si>
  <si>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</si>
  <si>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</si>
  <si>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</si>
  <si>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</si>
  <si>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</si>
  <si>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</si>
  <si>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0.00</t>
  </si>
  <si>
    <t>三、集体补助收入</t>
  </si>
  <si>
    <t>×</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</si>
  <si>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</si>
  <si>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</si>
  <si>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</si>
  <si>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</si>
  <si>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</si>
  <si>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</si>
  <si>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</si>
  <si>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</si>
  <si>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</si>
  <si>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</si>
  <si>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</si>
  <si>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</si>
  <si>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</si>
  <si>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</si>
  <si>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</si>
  <si>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</si>
  <si>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总         计</t>
  </si>
  <si>
    <t>项         目</t>
  </si>
  <si>
    <t>项目</t>
  </si>
  <si>
    <t>一、基本养老保险费收入</t>
  </si>
  <si>
    <t>一、基本养老金支出</t>
  </si>
  <si>
    <t>二、转移支出</t>
  </si>
  <si>
    <t xml:space="preserve">    其中：地方财政补贴</t>
  </si>
  <si>
    <t>三、其他支出</t>
  </si>
  <si>
    <t>三、利息收入</t>
  </si>
  <si>
    <t>四、转移收入</t>
  </si>
  <si>
    <t>五、其他收入</t>
  </si>
  <si>
    <t xml:space="preserve">    其中：滞纳金</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</si>
  <si>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</si>
  <si>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</si>
  <si>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</si>
  <si>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</si>
  <si>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</si>
  <si>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</si>
  <si>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</si>
  <si>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</si>
  <si>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</si>
  <si>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</si>
  <si>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</si>
  <si>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项      目</t>
  </si>
  <si>
    <t>单位</t>
  </si>
  <si>
    <t>项               目</t>
  </si>
  <si>
    <t>一、企业职工基本养老保险</t>
  </si>
  <si>
    <t xml:space="preserve">       (2)本年补缴以前年度欠费</t>
  </si>
  <si>
    <t>元</t>
  </si>
  <si>
    <t xml:space="preserve">   (一)参保人数</t>
  </si>
  <si>
    <t>人</t>
  </si>
  <si>
    <t xml:space="preserve">       (3)新增欠费</t>
  </si>
  <si>
    <t>　     1.在职职工</t>
  </si>
  <si>
    <t xml:space="preserve">       (4)年末累计欠费</t>
  </si>
  <si>
    <t xml:space="preserve">         其中:个人身份参保</t>
  </si>
  <si>
    <t xml:space="preserve">     3.预缴以后年度基本养老保险费</t>
  </si>
  <si>
    <t>　   　2.离休人员</t>
  </si>
  <si>
    <t xml:space="preserve">     4.一次性补缴以前年度基本养老保险费</t>
  </si>
  <si>
    <t xml:space="preserve">       3.退休退职人员</t>
  </si>
  <si>
    <t>二、城乡居民基本养老保险</t>
  </si>
  <si>
    <t>　       (1)当年新增退休退职人员</t>
  </si>
  <si>
    <t xml:space="preserve">    (一)16－59周岁参保缴费人数</t>
  </si>
  <si>
    <t xml:space="preserve">         (2)当年死亡退休退职人员</t>
  </si>
  <si>
    <t xml:space="preserve">    (二)实际领取待遇人员</t>
  </si>
  <si>
    <t xml:space="preserve">   (二)缴费人数</t>
  </si>
  <si>
    <t xml:space="preserve">    (三)人均缴费水平</t>
  </si>
  <si>
    <t>元/年</t>
  </si>
  <si>
    <t xml:space="preserve">       其中:个人身份参保</t>
  </si>
  <si>
    <t xml:space="preserve">    (四)人均财政对缴费补贴水平</t>
  </si>
  <si>
    <t xml:space="preserve">   (三)缴费基数总额</t>
  </si>
  <si>
    <t>三、机关事业单位基本养老保险</t>
  </si>
  <si>
    <t xml:space="preserve">         其中:个人身份缴费基数总额</t>
  </si>
  <si>
    <t xml:space="preserve">    (一)参保人数</t>
  </si>
  <si>
    <t xml:space="preserve">   (四)缴费费率</t>
  </si>
  <si>
    <t>%</t>
  </si>
  <si>
    <t>　      1.在职职工</t>
  </si>
  <si>
    <t xml:space="preserve">       1.单位缴费费率</t>
  </si>
  <si>
    <t xml:space="preserve">        2.退休、退职人员</t>
  </si>
  <si>
    <t xml:space="preserve">       2.职工个人缴费费率</t>
  </si>
  <si>
    <t xml:space="preserve">    (二)缴费人数</t>
  </si>
  <si>
    <t xml:space="preserve">       3.以个人身份参保缴费费率</t>
  </si>
  <si>
    <t xml:space="preserve">    (三)缴费基数总额</t>
  </si>
  <si>
    <t xml:space="preserve">   (五)人均缴费工资基数</t>
  </si>
  <si>
    <t>　    　1.单位</t>
  </si>
  <si>
    <t xml:space="preserve">   (六)保险费缴纳情况</t>
  </si>
  <si>
    <t>　      2.个人</t>
  </si>
  <si>
    <t xml:space="preserve">       1.缴纳当年基本养老保险费</t>
  </si>
  <si>
    <t xml:space="preserve">    (四)缴费费率</t>
  </si>
  <si>
    <t xml:space="preserve">       2.欠费情况</t>
  </si>
  <si>
    <t xml:space="preserve">    (五)人均缴费工资基数</t>
  </si>
  <si>
    <t xml:space="preserve">         (1)上年末累计欠费</t>
  </si>
  <si>
    <t>四、统筹地区职工平均工资</t>
  </si>
  <si>
    <t>单位：万元</t>
  </si>
  <si>
    <t>揭阳市榕城区2022年社会保险基金收支预算调整总表</t>
  </si>
  <si>
    <t>揭阳市榕城区2022年城乡居民基本养老保险基金收支预算调整表</t>
  </si>
  <si>
    <t>揭阳市榕城区2022年机关事业单位基本养老保险基金收支预算调整表</t>
  </si>
  <si>
    <t>揭阳市榕城区2022年基本养老保险基础资料预算调整表</t>
  </si>
  <si>
    <t>项目（企业）</t>
  </si>
  <si>
    <t>预算数</t>
  </si>
  <si>
    <t>收入合计</t>
  </si>
  <si>
    <t>其他国有资本经营预算收入</t>
  </si>
  <si>
    <t xml:space="preserve">  揭阳市三旺商旅饮服公司</t>
  </si>
  <si>
    <t>调整预算数</t>
  </si>
  <si>
    <t>揭阳市榕城区2022年国有资本经营预算调整表 按企业</t>
  </si>
  <si>
    <t>揭阳古城建设投资发展有限公司</t>
  </si>
  <si>
    <t>收  入</t>
  </si>
  <si>
    <t>支  出</t>
  </si>
  <si>
    <t>项 目</t>
  </si>
  <si>
    <t>项 目</t>
  </si>
  <si>
    <t>预算数</t>
  </si>
  <si>
    <t>1.股利、股息收入</t>
  </si>
  <si>
    <t>1.国有企业资本金注入</t>
  </si>
  <si>
    <t>2.产权转让收入</t>
  </si>
  <si>
    <t>2.国有企业政策性补贴</t>
  </si>
  <si>
    <t>3.清算收入</t>
  </si>
  <si>
    <t>3.调出资金</t>
  </si>
  <si>
    <t>4.其他国有资本经营收入</t>
  </si>
  <si>
    <t>4.国有资本经营预算转移支付支出</t>
  </si>
  <si>
    <t>5.国有资本经营预算转移支付收入</t>
  </si>
  <si>
    <t>5.其他国有资本经营预算支出</t>
  </si>
  <si>
    <t>6.国有资本经营预算转移支付收入</t>
  </si>
  <si>
    <t>本年收入合计</t>
  </si>
  <si>
    <t>本年支出合计</t>
  </si>
  <si>
    <t>上年结转</t>
  </si>
  <si>
    <t>结转下年</t>
  </si>
  <si>
    <t xml:space="preserve">    其中：项目结转</t>
  </si>
  <si>
    <t>收入总计</t>
  </si>
  <si>
    <t>支出总计</t>
  </si>
  <si>
    <t>榕城区2022年一般公共预算支出调整情况表</t>
  </si>
  <si>
    <t>2021年</t>
  </si>
  <si>
    <t>年初预算</t>
  </si>
  <si>
    <t>调整预算</t>
  </si>
  <si>
    <t>2021年</t>
  </si>
  <si>
    <t>附表4：</t>
  </si>
  <si>
    <t>附表5：</t>
  </si>
  <si>
    <t>附表9：</t>
  </si>
  <si>
    <t>调整收回额度</t>
  </si>
  <si>
    <t>调整安排情况</t>
  </si>
  <si>
    <t>附表6：</t>
  </si>
  <si>
    <t>附表7：</t>
  </si>
  <si>
    <t>附表8：</t>
  </si>
  <si>
    <t>附表10：</t>
  </si>
  <si>
    <t>附表11：</t>
  </si>
  <si>
    <r>
      <t>附表1</t>
    </r>
    <r>
      <rPr>
        <b/>
        <sz val="12"/>
        <color indexed="8"/>
        <rFont val="宋体"/>
        <family val="0"/>
      </rPr>
      <t>2</t>
    </r>
    <r>
      <rPr>
        <b/>
        <sz val="12"/>
        <color indexed="8"/>
        <rFont val="宋体"/>
        <family val="0"/>
      </rPr>
      <t>：</t>
    </r>
  </si>
  <si>
    <t>附表13：</t>
  </si>
  <si>
    <t>调整额度
（+，-）</t>
  </si>
  <si>
    <t>附表14:</t>
  </si>
  <si>
    <t xml:space="preserve">   缴纳新增建设用地土地有偿使用费</t>
  </si>
  <si>
    <t xml:space="preserve">   污水处理费收入</t>
  </si>
  <si>
    <t>四、新增专项债券转贷收入</t>
  </si>
  <si>
    <t>二、上解支出</t>
  </si>
  <si>
    <t>三、调出资金</t>
  </si>
  <si>
    <t>四、结转下年支出</t>
  </si>
  <si>
    <t xml:space="preserve">  预计年终省级临时救助</t>
  </si>
  <si>
    <t xml:space="preserve">  市区体制基数上解</t>
  </si>
  <si>
    <t>结转下年支出</t>
  </si>
  <si>
    <t>上级补助收入</t>
  </si>
  <si>
    <t xml:space="preserve">备注：上列支出调整数是按预计省级临时救助4.1亿元，以及预计原空港财税收入按财政体制结算结算补助1.1亿元财力补助后计算的本年度可支配财力安排的支出，年终财力如有变化，将根据财力变化情况作出调整。
     </t>
  </si>
  <si>
    <t>揭阳市榕城区2022年国有资本经营预算调整情况表</t>
  </si>
  <si>
    <t xml:space="preserve">  预计空港区年度财税收入划转补助</t>
  </si>
  <si>
    <t>说明：1.年初我区一般公共预算收入计划123060万元，其中，2022年原榕城区范围财税收入目标计划81171万元，可比增长6.59%。
      2.2022年落实增值税留抵税政策，根据财政部要求，为更加客观反映大规模增值税留抵税下财政运行的实际情况，增加扣除留抵退税因素后收入完成口径（可比口径），2022年已办理留抵退调库3699万元。
      3.2021年全年实际完成一般公共预算收入76151万元，其中，留抵退调库1373万元，调整与今年可比口径，2021年完成数为77524万元。
      4.2021年财政口入库城镇垃圾处理费2452万元，因该项收费已划转税务局征收，已相应调增在税务口同期完成数，调减财政口同期完成数。</t>
  </si>
  <si>
    <r>
      <t xml:space="preserve">    备注：1.上列支出调整数是按预计省级临时救助3.5亿元，以及预计原空港财税收入按财政体制结算结算补助1.1亿元财力补助后计算的本年度可支配财力安排的支出，年终财力如有变化，将根据财力变化情况作出调整。
         2.上级补助收入包括重点生态功能区转移支付收入1046万元，各类</t>
    </r>
    <r>
      <rPr>
        <sz val="11"/>
        <color indexed="8"/>
        <rFont val="宋体"/>
        <family val="0"/>
      </rPr>
      <t>直达资金75457万元（其中，支持基层落实减税降费和重点民生等专项转移支付41089万元，共同财政事权转移支付25641万元，一般性转移支付（县级基本财力保障机制奖补资金）8728万元）</t>
    </r>
  </si>
  <si>
    <t>(+.-)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</si>
</sst>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 "/>
    <numFmt numFmtId="180" formatCode="0.0_ "/>
    <numFmt numFmtId="181" formatCode="_ * #,##0_ ;_ * \-#,##0_ ;_ * &quot;-&quot;??_ ;_ @_ "/>
    <numFmt numFmtId="182" formatCode="0.0_);[Red]\(0.0\)"/>
    <numFmt numFmtId="183" formatCode="#,##0_);[Red]\(#,##0\)"/>
    <numFmt numFmtId="184" formatCode="0.0000_ "/>
    <numFmt numFmtId="185" formatCode="0.000_ "/>
    <numFmt numFmtId="186" formatCode="0_);[Red]\(0\)"/>
    <numFmt numFmtId="187" formatCode="#,##0.00_);[Red]\(#,##0.00\)"/>
    <numFmt numFmtId="188" formatCode="_ * #,##0.0_ ;_ * \-#,##0.0_ ;_ * &quot;-&quot;??_ ;_ @_ "/>
    <numFmt numFmtId="189" formatCode="#,##0.0_);[Red]\(#,##0.0\)"/>
    <numFmt numFmtId="190" formatCode="_ * #,##0.0000_ ;_ * \-#,##0.0000_ ;_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0_);[Red]\(0.00\)"/>
    <numFmt numFmtId="196" formatCode="0.0"/>
    <numFmt numFmtId="197" formatCode="0.00000_ "/>
    <numFmt numFmtId="198" formatCode="0.000000_ "/>
    <numFmt numFmtId="199" formatCode="0.0000000_ "/>
    <numFmt numFmtId="200" formatCode="0.000"/>
    <numFmt numFmtId="201" formatCode="[DBNum1][$-804]yyyy&quot;年&quot;m&quot;月&quot;d&quot;日&quot;;@"/>
    <numFmt numFmtId="202" formatCode="#,##0.0_ "/>
    <numFmt numFmtId="203" formatCode="0.0%"/>
    <numFmt numFmtId="204" formatCode="#,##0.0"/>
    <numFmt numFmtId="205" formatCode="#0.00"/>
    <numFmt numFmtId="206" formatCode="yyyy&quot;年&quot;m&quot;月&quot;;@"/>
    <numFmt numFmtId="207" formatCode="#,##0.00_ ;\-#,##0.00;;"/>
    <numFmt numFmtId="208" formatCode="#,##0.00_ ;\-#,##0.00"/>
    <numFmt numFmtId="209" formatCode="#,##0_ ;\-#,##0;;"/>
    <numFmt numFmtId="210" formatCode="#,##0.0_ ;\-#,##0.0;;"/>
    <numFmt numFmtId="211" formatCode="#,##0.0_ ;\-#,##0;;"/>
  </numFmts>
  <fonts count="95">
    <font>
      <sz val="11"/>
      <color theme="1"/>
      <name val="Calibri"/>
      <family val="0"/>
    </font>
    <font>
      <sz val="11"/>
      <color indexed="8"/>
      <name val="宋体"/>
      <family val="0"/>
    </font>
    <font>
      <sz val="9"/>
      <name val="宋体"/>
      <family val="0"/>
    </font>
    <font>
      <b/>
      <sz val="12"/>
      <name val="宋体"/>
      <family val="0"/>
    </font>
    <font>
      <sz val="12"/>
      <name val="宋体"/>
      <family val="0"/>
    </font>
    <font>
      <sz val="10"/>
      <name val="宋体"/>
      <family val="0"/>
    </font>
    <font>
      <sz val="11"/>
      <name val="宋体"/>
      <family val="0"/>
    </font>
    <font>
      <b/>
      <sz val="12"/>
      <color indexed="8"/>
      <name val="宋体"/>
      <family val="0"/>
    </font>
    <font>
      <sz val="12"/>
      <color indexed="8"/>
      <name val="宋体"/>
      <family val="0"/>
    </font>
    <font>
      <b/>
      <sz val="11"/>
      <name val="宋体"/>
      <family val="0"/>
    </font>
    <font>
      <b/>
      <sz val="12"/>
      <name val="Times New Roman"/>
      <family val="1"/>
    </font>
    <font>
      <b/>
      <sz val="14"/>
      <name val="宋体"/>
      <family val="0"/>
    </font>
    <font>
      <sz val="9"/>
      <name val="等线"/>
      <family val="0"/>
    </font>
    <font>
      <sz val="12"/>
      <name val="Times New Roman"/>
      <family val="1"/>
    </font>
    <font>
      <sz val="18"/>
      <name val="方正小标宋简体"/>
      <family val="0"/>
    </font>
    <font>
      <b/>
      <sz val="11"/>
      <color indexed="8"/>
      <name val="宋体"/>
      <family val="0"/>
    </font>
    <font>
      <sz val="20"/>
      <name val="方正小标宋简体"/>
      <family val="0"/>
    </font>
    <font>
      <b/>
      <sz val="9"/>
      <name val="SimSun"/>
      <family val="0"/>
    </font>
    <font>
      <sz val="9"/>
      <name val="SimSun"/>
      <family val="0"/>
    </font>
    <font>
      <sz val="11"/>
      <color indexed="58"/>
      <name val="宋体"/>
      <family val="0"/>
    </font>
    <font>
      <sz val="10"/>
      <name val="Arial"/>
      <family val="2"/>
    </font>
    <font>
      <sz val="14"/>
      <name val="宋体"/>
      <family val="0"/>
    </font>
    <font>
      <sz val="14"/>
      <name val="黑体"/>
      <family val="3"/>
    </font>
    <font>
      <sz val="36"/>
      <name val="黑体"/>
      <family val="3"/>
    </font>
    <font>
      <sz val="22"/>
      <name val="方正小标宋简体"/>
      <family val="0"/>
    </font>
    <font>
      <b/>
      <sz val="12"/>
      <color indexed="10"/>
      <name val="宋体"/>
      <family val="0"/>
    </font>
    <font>
      <sz val="23"/>
      <color indexed="8"/>
      <name val="宋体"/>
      <family val="0"/>
    </font>
    <font>
      <sz val="9"/>
      <color indexed="8"/>
      <name val="宋体"/>
      <family val="0"/>
    </font>
    <font>
      <sz val="9"/>
      <name val="??"/>
      <family val="2"/>
    </font>
    <font>
      <sz val="12"/>
      <color indexed="9"/>
      <name val="宋体"/>
      <family val="0"/>
    </font>
    <font>
      <sz val="20"/>
      <color indexed="8"/>
      <name val="方正小标宋简体"/>
      <family val="0"/>
    </font>
    <font>
      <b/>
      <sz val="15"/>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黑体"/>
      <family val="3"/>
    </font>
    <font>
      <b/>
      <sz val="14"/>
      <color indexed="8"/>
      <name val="宋体"/>
      <family val="0"/>
    </font>
    <font>
      <b/>
      <sz val="22"/>
      <color indexed="8"/>
      <name val="宋体"/>
      <family val="0"/>
    </font>
    <font>
      <b/>
      <sz val="12"/>
      <color indexed="8"/>
      <name val="仿宋_GB2312"/>
      <family val="3"/>
    </font>
    <font>
      <sz val="12"/>
      <color indexed="8"/>
      <name val="仿宋_GB2312"/>
      <family val="3"/>
    </font>
    <font>
      <sz val="22"/>
      <color indexed="8"/>
      <name val="方正小标宋简体"/>
      <family val="0"/>
    </font>
    <font>
      <sz val="18"/>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indexed="8"/>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b/>
      <sz val="12"/>
      <color theme="1"/>
      <name val="宋体"/>
      <family val="0"/>
    </font>
    <font>
      <b/>
      <sz val="12"/>
      <name val="Cambria"/>
      <family val="0"/>
    </font>
    <font>
      <sz val="12"/>
      <name val="Cambria"/>
      <family val="0"/>
    </font>
    <font>
      <sz val="12"/>
      <color theme="1"/>
      <name val="Calibri"/>
      <family val="0"/>
    </font>
    <font>
      <sz val="11"/>
      <color theme="1"/>
      <name val="宋体"/>
      <family val="0"/>
    </font>
    <font>
      <sz val="10"/>
      <color theme="1"/>
      <name val="Calibri"/>
      <family val="0"/>
    </font>
    <font>
      <sz val="12"/>
      <color theme="1"/>
      <name val="黑体"/>
      <family val="3"/>
    </font>
    <font>
      <b/>
      <sz val="14"/>
      <color theme="1"/>
      <name val="Calibri"/>
      <family val="0"/>
    </font>
    <font>
      <b/>
      <sz val="22"/>
      <color theme="1"/>
      <name val="Calibri"/>
      <family val="0"/>
    </font>
    <font>
      <sz val="12"/>
      <name val="Calibri"/>
      <family val="0"/>
    </font>
    <font>
      <sz val="9"/>
      <name val="Calibri"/>
      <family val="0"/>
    </font>
    <font>
      <sz val="14"/>
      <name val="Calibri"/>
      <family val="0"/>
    </font>
    <font>
      <b/>
      <sz val="12"/>
      <color theme="1"/>
      <name val="Calibri"/>
      <family val="0"/>
    </font>
    <font>
      <b/>
      <sz val="12"/>
      <name val="Calibri"/>
      <family val="0"/>
    </font>
    <font>
      <b/>
      <sz val="14"/>
      <name val="Calibri"/>
      <family val="0"/>
    </font>
    <font>
      <sz val="11"/>
      <name val="Calibri"/>
      <family val="0"/>
    </font>
    <font>
      <b/>
      <sz val="12"/>
      <color theme="1"/>
      <name val="仿宋_GB2312"/>
      <family val="3"/>
    </font>
    <font>
      <sz val="12"/>
      <color theme="1"/>
      <name val="仿宋_GB2312"/>
      <family val="3"/>
    </font>
    <font>
      <b/>
      <sz val="12"/>
      <color indexed="8"/>
      <name val="Calibri"/>
      <family val="0"/>
    </font>
    <font>
      <sz val="20"/>
      <color theme="1"/>
      <name val="方正小标宋简体"/>
      <family val="0"/>
    </font>
    <font>
      <sz val="22"/>
      <color theme="1"/>
      <name val="方正小标宋简体"/>
      <family val="0"/>
    </font>
    <font>
      <sz val="18"/>
      <color theme="1"/>
      <name val="方正小标宋简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right/>
      <top/>
      <bottom style="thin"/>
    </border>
    <border>
      <left/>
      <right/>
      <top/>
      <bottom style="thin">
        <color indexed="8"/>
      </bottom>
    </border>
    <border>
      <left/>
      <right style="thin"/>
      <top/>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right style="thin">
        <color indexed="8"/>
      </right>
      <top/>
      <bottom/>
    </border>
    <border>
      <left/>
      <right/>
      <top style="thin">
        <color indexed="8"/>
      </top>
      <bottom/>
    </border>
    <border>
      <left>
        <color indexed="63"/>
      </left>
      <right>
        <color indexed="63"/>
      </right>
      <top style="thin"/>
      <bottom>
        <color indexed="63"/>
      </bottom>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right style="thin">
        <color indexed="8"/>
      </right>
      <top style="thin"/>
      <bottom style="thin"/>
    </border>
    <border>
      <left style="thin"/>
      <right style="thin"/>
      <top style="thin">
        <color indexed="8"/>
      </top>
      <bottom style="thin"/>
    </border>
    <border>
      <left style="thin">
        <color indexed="8"/>
      </left>
      <right style="thin"/>
      <top style="thin"/>
      <bottom style="thin"/>
    </border>
    <border>
      <left style="thin">
        <color indexed="8"/>
      </left>
      <right style="thin">
        <color indexed="8"/>
      </right>
      <top style="thin">
        <color indexed="8"/>
      </top>
      <bottom style="thin"/>
    </border>
    <border>
      <left style="thin"/>
      <right style="thin">
        <color indexed="8"/>
      </right>
      <top style="thin"/>
      <bottom style="thin">
        <color indexed="8"/>
      </bottom>
    </border>
    <border>
      <left style="thin">
        <color indexed="8"/>
      </left>
      <right style="thin"/>
      <top style="thin">
        <color indexed="8"/>
      </top>
      <bottom style="thin"/>
    </border>
    <border>
      <left style="thin"/>
      <right style="thin"/>
      <top style="thin"/>
      <bottom style="thin">
        <color indexed="8"/>
      </bottom>
    </border>
    <border>
      <left style="thin">
        <color indexed="8"/>
      </left>
      <right style="thin"/>
      <top style="thin"/>
      <bottom style="thin">
        <color indexed="8"/>
      </bottom>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0" borderId="0">
      <alignment/>
      <protection/>
    </xf>
    <xf numFmtId="9" fontId="1"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0" fillId="0" borderId="0">
      <alignment vertical="center"/>
      <protection/>
    </xf>
    <xf numFmtId="0" fontId="20" fillId="0" borderId="0">
      <alignment/>
      <protection/>
    </xf>
    <xf numFmtId="0" fontId="0" fillId="0" borderId="0">
      <alignment/>
      <protection/>
    </xf>
    <xf numFmtId="0" fontId="4" fillId="0" borderId="0">
      <alignment/>
      <protection/>
    </xf>
    <xf numFmtId="0" fontId="61" fillId="21" borderId="0" applyNumberFormat="0" applyBorder="0" applyAlignment="0" applyProtection="0"/>
    <xf numFmtId="0" fontId="6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9" fillId="30" borderId="0" applyNumberFormat="0" applyBorder="0" applyAlignment="0" applyProtection="0"/>
    <xf numFmtId="0" fontId="70" fillId="22" borderId="8" applyNumberFormat="0" applyAlignment="0" applyProtection="0"/>
    <xf numFmtId="0" fontId="71" fillId="31" borderId="5" applyNumberFormat="0" applyAlignment="0" applyProtection="0"/>
    <xf numFmtId="0" fontId="1" fillId="32" borderId="9" applyNumberFormat="0" applyFont="0" applyAlignment="0" applyProtection="0"/>
  </cellStyleXfs>
  <cellXfs count="415">
    <xf numFmtId="0" fontId="0" fillId="0" borderId="0" xfId="0" applyFont="1" applyAlignment="1">
      <alignment vertical="center"/>
    </xf>
    <xf numFmtId="0" fontId="0" fillId="0" borderId="0" xfId="0" applyFill="1" applyAlignment="1" applyProtection="1">
      <alignment/>
      <protection locked="0"/>
    </xf>
    <xf numFmtId="43" fontId="4" fillId="0" borderId="0" xfId="56" applyFont="1" applyFill="1" applyAlignment="1" applyProtection="1">
      <alignment/>
      <protection locked="0"/>
    </xf>
    <xf numFmtId="43" fontId="1" fillId="0" borderId="0" xfId="54" applyFont="1" applyFill="1" applyAlignment="1" applyProtection="1">
      <alignment/>
      <protection locked="0"/>
    </xf>
    <xf numFmtId="43" fontId="4" fillId="0" borderId="0" xfId="54" applyFont="1" applyFill="1" applyAlignment="1" applyProtection="1">
      <alignment/>
      <protection locked="0"/>
    </xf>
    <xf numFmtId="0" fontId="0" fillId="0" borderId="0" xfId="0" applyFill="1" applyAlignment="1" applyProtection="1">
      <alignment vertical="center"/>
      <protection locked="0"/>
    </xf>
    <xf numFmtId="176" fontId="9" fillId="0" borderId="0" xfId="54" applyNumberFormat="1" applyFont="1" applyFill="1" applyAlignment="1" applyProtection="1">
      <alignment/>
      <protection locked="0"/>
    </xf>
    <xf numFmtId="0" fontId="0" fillId="0" borderId="0" xfId="0" applyFill="1" applyAlignment="1" applyProtection="1">
      <alignment horizontal="left"/>
      <protection locked="0"/>
    </xf>
    <xf numFmtId="0" fontId="8" fillId="0" borderId="0" xfId="0" applyFont="1" applyFill="1" applyAlignment="1" applyProtection="1">
      <alignment vertical="center"/>
      <protection locked="0"/>
    </xf>
    <xf numFmtId="176" fontId="9" fillId="0" borderId="0" xfId="54" applyNumberFormat="1" applyFont="1" applyFill="1" applyAlignment="1" applyProtection="1">
      <alignment/>
      <protection locked="0"/>
    </xf>
    <xf numFmtId="0" fontId="3"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Alignment="1">
      <alignment/>
    </xf>
    <xf numFmtId="176" fontId="3" fillId="0" borderId="0" xfId="54" applyNumberFormat="1" applyFont="1" applyFill="1" applyAlignment="1" applyProtection="1">
      <alignment horizontal="left" vertical="center"/>
      <protection locked="0"/>
    </xf>
    <xf numFmtId="176" fontId="6" fillId="0" borderId="0" xfId="54" applyNumberFormat="1" applyFont="1" applyFill="1" applyAlignment="1" applyProtection="1">
      <alignment/>
      <protection locked="0"/>
    </xf>
    <xf numFmtId="201" fontId="6" fillId="0" borderId="0" xfId="0" applyNumberFormat="1" applyFont="1" applyFill="1" applyBorder="1" applyAlignment="1" applyProtection="1">
      <alignment horizontal="left"/>
      <protection locked="0"/>
    </xf>
    <xf numFmtId="177" fontId="4" fillId="0" borderId="0" xfId="54" applyNumberFormat="1" applyFont="1" applyFill="1" applyAlignment="1" applyProtection="1">
      <alignment/>
      <protection locked="0"/>
    </xf>
    <xf numFmtId="0" fontId="5" fillId="0" borderId="0" xfId="0" applyFont="1" applyFill="1" applyAlignment="1" applyProtection="1">
      <alignment/>
      <protection locked="0"/>
    </xf>
    <xf numFmtId="4" fontId="72" fillId="0" borderId="10" xfId="0" applyNumberFormat="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3" fillId="0" borderId="10" xfId="0" applyFont="1" applyFill="1" applyBorder="1" applyAlignment="1" applyProtection="1">
      <alignment vertical="center"/>
      <protection locked="0"/>
    </xf>
    <xf numFmtId="0" fontId="72" fillId="0" borderId="10" xfId="0" applyFont="1" applyFill="1" applyBorder="1" applyAlignment="1" applyProtection="1">
      <alignment vertical="center"/>
      <protection locked="0"/>
    </xf>
    <xf numFmtId="4" fontId="73" fillId="0" borderId="10" xfId="0" applyNumberFormat="1" applyFont="1" applyFill="1" applyBorder="1" applyAlignment="1" applyProtection="1">
      <alignment vertical="center"/>
      <protection locked="0"/>
    </xf>
    <xf numFmtId="0" fontId="73" fillId="0" borderId="10" xfId="0" applyFont="1" applyFill="1" applyBorder="1" applyAlignment="1" applyProtection="1">
      <alignment horizontal="center" vertical="center"/>
      <protection locked="0"/>
    </xf>
    <xf numFmtId="4" fontId="73" fillId="0" borderId="10" xfId="0" applyNumberFormat="1" applyFont="1" applyFill="1" applyBorder="1" applyAlignment="1" applyProtection="1">
      <alignment horizontal="center" vertical="center"/>
      <protection locked="0"/>
    </xf>
    <xf numFmtId="0" fontId="0" fillId="0" borderId="0" xfId="0" applyFill="1" applyAlignment="1">
      <alignment vertical="center"/>
    </xf>
    <xf numFmtId="176" fontId="74" fillId="0" borderId="11" xfId="54" applyNumberFormat="1" applyFont="1" applyFill="1" applyBorder="1" applyAlignment="1" applyProtection="1">
      <alignment horizontal="centerContinuous" vertical="center"/>
      <protection locked="0"/>
    </xf>
    <xf numFmtId="176" fontId="74" fillId="0" borderId="11" xfId="54" applyNumberFormat="1" applyFont="1" applyFill="1" applyBorder="1" applyAlignment="1" applyProtection="1">
      <alignment horizontal="center" vertical="center"/>
      <protection locked="0"/>
    </xf>
    <xf numFmtId="176" fontId="74" fillId="0" borderId="12" xfId="54"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181" fontId="3" fillId="0" borderId="10" xfId="54" applyNumberFormat="1" applyFont="1" applyFill="1" applyBorder="1" applyAlignment="1" applyProtection="1">
      <alignment horizontal="center" vertical="center" wrapText="1"/>
      <protection locked="0"/>
    </xf>
    <xf numFmtId="181" fontId="3" fillId="0" borderId="10" xfId="0" applyNumberFormat="1" applyFont="1" applyFill="1" applyBorder="1" applyAlignment="1" applyProtection="1">
      <alignment vertical="center"/>
      <protection/>
    </xf>
    <xf numFmtId="10" fontId="3" fillId="0" borderId="10" xfId="34" applyNumberFormat="1" applyFont="1" applyFill="1" applyBorder="1" applyAlignment="1" applyProtection="1">
      <alignment vertical="center"/>
      <protection/>
    </xf>
    <xf numFmtId="181" fontId="3" fillId="0" borderId="10" xfId="54" applyNumberFormat="1" applyFont="1" applyFill="1" applyBorder="1" applyAlignment="1" applyProtection="1">
      <alignment vertical="center"/>
      <protection/>
    </xf>
    <xf numFmtId="0" fontId="13" fillId="0" borderId="10" xfId="0" applyFont="1" applyFill="1" applyBorder="1" applyAlignment="1" applyProtection="1">
      <alignment vertical="center"/>
      <protection locked="0"/>
    </xf>
    <xf numFmtId="181" fontId="4" fillId="0" borderId="10" xfId="54" applyNumberFormat="1" applyFont="1" applyFill="1" applyBorder="1" applyAlignment="1" applyProtection="1">
      <alignment horizontal="center" vertical="center" wrapText="1"/>
      <protection locked="0"/>
    </xf>
    <xf numFmtId="181" fontId="4" fillId="0" borderId="10" xfId="0" applyNumberFormat="1" applyFont="1" applyFill="1" applyBorder="1" applyAlignment="1" applyProtection="1">
      <alignment vertical="center"/>
      <protection/>
    </xf>
    <xf numFmtId="10" fontId="4" fillId="0" borderId="10" xfId="34" applyNumberFormat="1" applyFont="1" applyFill="1" applyBorder="1" applyAlignment="1" applyProtection="1">
      <alignment vertical="center"/>
      <protection/>
    </xf>
    <xf numFmtId="181" fontId="4" fillId="0" borderId="10" xfId="54" applyNumberFormat="1"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wrapText="1"/>
      <protection locked="0"/>
    </xf>
    <xf numFmtId="176" fontId="75" fillId="0" borderId="10" xfId="54" applyNumberFormat="1" applyFont="1" applyFill="1" applyBorder="1" applyAlignment="1" applyProtection="1">
      <alignment horizontal="right" vertical="center"/>
      <protection/>
    </xf>
    <xf numFmtId="177" fontId="75" fillId="0" borderId="10" xfId="54" applyNumberFormat="1" applyFont="1" applyFill="1" applyBorder="1" applyAlignment="1" applyProtection="1">
      <alignment horizontal="right" vertical="center"/>
      <protection/>
    </xf>
    <xf numFmtId="176" fontId="75" fillId="0" borderId="10" xfId="54" applyNumberFormat="1" applyFont="1" applyFill="1" applyBorder="1" applyAlignment="1" applyProtection="1">
      <alignment horizontal="right" vertical="center"/>
      <protection locked="0"/>
    </xf>
    <xf numFmtId="0" fontId="4" fillId="0" borderId="10" xfId="44" applyNumberFormat="1" applyFont="1" applyFill="1" applyBorder="1" applyAlignment="1" applyProtection="1">
      <alignment vertical="center" wrapText="1"/>
      <protection locked="0"/>
    </xf>
    <xf numFmtId="176" fontId="74" fillId="0" borderId="10" xfId="54" applyNumberFormat="1" applyFont="1" applyFill="1" applyBorder="1" applyAlignment="1" applyProtection="1">
      <alignment vertical="center"/>
      <protection/>
    </xf>
    <xf numFmtId="177" fontId="74" fillId="0" borderId="10" xfId="54" applyNumberFormat="1" applyFont="1" applyFill="1" applyBorder="1" applyAlignment="1" applyProtection="1">
      <alignment vertical="center"/>
      <protection/>
    </xf>
    <xf numFmtId="0" fontId="76" fillId="0" borderId="10" xfId="0" applyFont="1" applyFill="1" applyBorder="1" applyAlignment="1" applyProtection="1">
      <alignment vertical="center"/>
      <protection locked="0"/>
    </xf>
    <xf numFmtId="176" fontId="75" fillId="0" borderId="12" xfId="54" applyNumberFormat="1" applyFont="1" applyFill="1" applyBorder="1" applyAlignment="1" applyProtection="1">
      <alignment horizontal="right" vertical="center"/>
      <protection locked="0"/>
    </xf>
    <xf numFmtId="177" fontId="75" fillId="0" borderId="12" xfId="54" applyNumberFormat="1" applyFont="1" applyFill="1" applyBorder="1" applyAlignment="1" applyProtection="1">
      <alignment horizontal="right" vertical="center"/>
      <protection/>
    </xf>
    <xf numFmtId="176" fontId="74" fillId="0" borderId="11" xfId="54" applyNumberFormat="1" applyFont="1" applyFill="1" applyBorder="1" applyAlignment="1" applyProtection="1">
      <alignment horizontal="centerContinuous"/>
      <protection locked="0"/>
    </xf>
    <xf numFmtId="176" fontId="75" fillId="0" borderId="12" xfId="54" applyNumberFormat="1" applyFont="1" applyFill="1" applyBorder="1" applyAlignment="1" applyProtection="1">
      <alignment horizontal="right" vertical="center"/>
      <protection/>
    </xf>
    <xf numFmtId="177" fontId="74" fillId="0" borderId="11" xfId="54" applyNumberFormat="1" applyFont="1" applyFill="1" applyBorder="1" applyAlignment="1" applyProtection="1">
      <alignment horizontal="centerContinuous"/>
      <protection locked="0"/>
    </xf>
    <xf numFmtId="176" fontId="9" fillId="0" borderId="0" xfId="54" applyNumberFormat="1" applyFont="1" applyFill="1" applyAlignment="1" applyProtection="1">
      <alignment vertical="center"/>
      <protection locked="0"/>
    </xf>
    <xf numFmtId="43" fontId="4" fillId="0" borderId="0" xfId="56" applyFont="1" applyFill="1" applyAlignment="1" applyProtection="1">
      <alignment/>
      <protection locked="0"/>
    </xf>
    <xf numFmtId="0" fontId="0" fillId="0" borderId="0" xfId="0" applyFill="1" applyAlignment="1">
      <alignment horizontal="righ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lignment horizontal="left" vertical="center"/>
    </xf>
    <xf numFmtId="181" fontId="73" fillId="0" borderId="10" xfId="54" applyNumberFormat="1" applyFont="1" applyFill="1" applyBorder="1" applyAlignment="1" applyProtection="1">
      <alignment vertical="center"/>
      <protection hidden="1"/>
    </xf>
    <xf numFmtId="181" fontId="72" fillId="0" borderId="10" xfId="54" applyNumberFormat="1" applyFont="1" applyFill="1" applyBorder="1" applyAlignment="1" applyProtection="1">
      <alignment vertical="center"/>
      <protection locked="0"/>
    </xf>
    <xf numFmtId="181" fontId="73" fillId="0" borderId="10" xfId="54" applyNumberFormat="1" applyFont="1" applyFill="1" applyBorder="1" applyAlignment="1" applyProtection="1">
      <alignment vertical="center"/>
      <protection locked="0"/>
    </xf>
    <xf numFmtId="3" fontId="4" fillId="0" borderId="10" xfId="0" applyNumberFormat="1" applyFont="1" applyFill="1" applyBorder="1" applyAlignment="1" applyProtection="1">
      <alignment horizontal="left" vertical="center"/>
      <protection/>
    </xf>
    <xf numFmtId="0" fontId="72" fillId="0" borderId="10" xfId="0" applyFont="1" applyFill="1" applyBorder="1" applyAlignment="1">
      <alignment vertical="center" wrapText="1"/>
    </xf>
    <xf numFmtId="0" fontId="77" fillId="0" borderId="10" xfId="0" applyFont="1" applyBorder="1" applyAlignment="1" applyProtection="1">
      <alignment/>
      <protection locked="0"/>
    </xf>
    <xf numFmtId="181" fontId="77" fillId="0" borderId="10" xfId="54" applyNumberFormat="1" applyFont="1" applyBorder="1" applyAlignment="1" applyProtection="1">
      <alignment/>
      <protection locked="0"/>
    </xf>
    <xf numFmtId="0" fontId="7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77" fillId="0" borderId="0" xfId="0" applyFont="1" applyAlignment="1" applyProtection="1">
      <alignment vertical="center"/>
      <protection locked="0"/>
    </xf>
    <xf numFmtId="0" fontId="77" fillId="0" borderId="0" xfId="0" applyFont="1" applyAlignment="1" applyProtection="1">
      <alignment horizontal="center" vertical="center"/>
      <protection locked="0"/>
    </xf>
    <xf numFmtId="0" fontId="73" fillId="0" borderId="10" xfId="0" applyFont="1" applyBorder="1" applyAlignment="1" applyProtection="1">
      <alignment horizontal="center" vertical="center" wrapText="1"/>
      <protection locked="0"/>
    </xf>
    <xf numFmtId="4" fontId="73" fillId="0" borderId="10" xfId="0" applyNumberFormat="1" applyFont="1" applyBorder="1" applyAlignment="1" applyProtection="1">
      <alignment horizontal="center" vertical="center"/>
      <protection locked="0"/>
    </xf>
    <xf numFmtId="0" fontId="0" fillId="0" borderId="10" xfId="0" applyBorder="1" applyAlignment="1" applyProtection="1">
      <alignment/>
      <protection locked="0"/>
    </xf>
    <xf numFmtId="181" fontId="72" fillId="0" borderId="10" xfId="54" applyNumberFormat="1" applyFont="1" applyFill="1" applyBorder="1" applyAlignment="1" applyProtection="1">
      <alignment vertical="center"/>
      <protection hidden="1"/>
    </xf>
    <xf numFmtId="0" fontId="0" fillId="33" borderId="10" xfId="0" applyFill="1" applyBorder="1" applyAlignment="1" applyProtection="1">
      <alignment/>
      <protection locked="0"/>
    </xf>
    <xf numFmtId="177" fontId="0" fillId="0" borderId="0" xfId="0" applyNumberFormat="1" applyAlignment="1" applyProtection="1">
      <alignment/>
      <protection locked="0"/>
    </xf>
    <xf numFmtId="43" fontId="0" fillId="0" borderId="0" xfId="0" applyNumberFormat="1" applyAlignment="1" applyProtection="1">
      <alignment/>
      <protection locked="0"/>
    </xf>
    <xf numFmtId="3" fontId="0" fillId="0" borderId="0" xfId="0" applyNumberFormat="1" applyAlignment="1" applyProtection="1">
      <alignment/>
      <protection locked="0"/>
    </xf>
    <xf numFmtId="4" fontId="7" fillId="0" borderId="10" xfId="0" applyNumberFormat="1" applyFont="1" applyBorder="1" applyAlignment="1" applyProtection="1">
      <alignment horizontal="center" vertical="center"/>
      <protection locked="0"/>
    </xf>
    <xf numFmtId="0" fontId="0" fillId="34" borderId="0" xfId="0" applyFill="1" applyAlignment="1" applyProtection="1">
      <alignment/>
      <protection locked="0"/>
    </xf>
    <xf numFmtId="0" fontId="16" fillId="0" borderId="0" xfId="0" applyFont="1" applyFill="1" applyAlignment="1">
      <alignment horizontal="center" vertical="center"/>
    </xf>
    <xf numFmtId="0" fontId="0" fillId="0" borderId="0" xfId="0" applyAlignment="1">
      <alignment/>
    </xf>
    <xf numFmtId="0" fontId="3" fillId="0" borderId="10" xfId="0" applyFont="1" applyFill="1" applyBorder="1" applyAlignment="1">
      <alignment horizontal="center" vertical="center"/>
    </xf>
    <xf numFmtId="0" fontId="0" fillId="0" borderId="10" xfId="0" applyBorder="1" applyAlignment="1">
      <alignment/>
    </xf>
    <xf numFmtId="41" fontId="73" fillId="0" borderId="10" xfId="54" applyNumberFormat="1" applyFont="1" applyFill="1" applyBorder="1" applyAlignment="1">
      <alignment horizontal="right" vertical="center"/>
    </xf>
    <xf numFmtId="41" fontId="3" fillId="0" borderId="10" xfId="54" applyNumberFormat="1" applyFont="1" applyFill="1" applyBorder="1" applyAlignment="1">
      <alignment horizontal="right" vertical="center"/>
    </xf>
    <xf numFmtId="0" fontId="0" fillId="0" borderId="0" xfId="0" applyFont="1" applyAlignment="1">
      <alignment/>
    </xf>
    <xf numFmtId="0" fontId="17" fillId="0" borderId="13" xfId="0" applyFont="1" applyBorder="1" applyAlignment="1">
      <alignment vertical="center" wrapText="1"/>
    </xf>
    <xf numFmtId="205" fontId="17" fillId="0" borderId="13" xfId="0" applyNumberFormat="1" applyFont="1" applyBorder="1" applyAlignment="1">
      <alignment horizontal="right" vertical="center" wrapText="1"/>
    </xf>
    <xf numFmtId="0" fontId="6" fillId="0" borderId="10" xfId="0" applyFont="1" applyFill="1" applyBorder="1" applyAlignment="1" applyProtection="1">
      <alignment horizontal="left" vertical="center" wrapText="1"/>
      <protection/>
    </xf>
    <xf numFmtId="0" fontId="18" fillId="0" borderId="13" xfId="0" applyFont="1" applyBorder="1" applyAlignment="1">
      <alignment vertical="center" wrapText="1"/>
    </xf>
    <xf numFmtId="205" fontId="18" fillId="0" borderId="13" xfId="0" applyNumberFormat="1" applyFont="1" applyBorder="1" applyAlignment="1">
      <alignment horizontal="right" vertical="center" wrapText="1"/>
    </xf>
    <xf numFmtId="41" fontId="4" fillId="0" borderId="10" xfId="54" applyNumberFormat="1" applyFont="1" applyFill="1" applyBorder="1" applyAlignment="1">
      <alignment horizontal="right" vertical="center"/>
    </xf>
    <xf numFmtId="0" fontId="19" fillId="0" borderId="10" xfId="0" applyFont="1" applyFill="1" applyBorder="1" applyAlignment="1" applyProtection="1">
      <alignment horizontal="left" vertical="center" wrapText="1"/>
      <protection/>
    </xf>
    <xf numFmtId="0" fontId="78" fillId="0" borderId="0" xfId="43" applyFont="1" applyFill="1" applyAlignment="1">
      <alignment vertical="center"/>
      <protection/>
    </xf>
    <xf numFmtId="181" fontId="78" fillId="0" borderId="0" xfId="55" applyNumberFormat="1" applyFont="1" applyFill="1" applyAlignment="1">
      <alignment vertical="center"/>
    </xf>
    <xf numFmtId="0" fontId="0" fillId="0" borderId="0" xfId="43" applyFont="1" applyFill="1" applyBorder="1" applyAlignment="1">
      <alignment vertical="center"/>
      <protection/>
    </xf>
    <xf numFmtId="0" fontId="78" fillId="0" borderId="0" xfId="43" applyFont="1" applyFill="1" applyBorder="1" applyAlignment="1">
      <alignment vertical="center"/>
      <protection/>
    </xf>
    <xf numFmtId="0" fontId="79" fillId="0" borderId="0" xfId="43" applyFont="1" applyFill="1" applyBorder="1" applyAlignment="1">
      <alignment vertical="center"/>
      <protection/>
    </xf>
    <xf numFmtId="0" fontId="79" fillId="0" borderId="0" xfId="43" applyFont="1" applyFill="1" applyBorder="1" applyAlignment="1">
      <alignment horizontal="center" vertical="center"/>
      <protection/>
    </xf>
    <xf numFmtId="0" fontId="80" fillId="0" borderId="0" xfId="43" applyFont="1" applyFill="1" applyBorder="1" applyAlignment="1">
      <alignment vertical="center"/>
      <protection/>
    </xf>
    <xf numFmtId="0" fontId="0" fillId="0" borderId="0" xfId="0" applyFill="1" applyAlignment="1">
      <alignment horizontal="center"/>
    </xf>
    <xf numFmtId="0" fontId="0" fillId="0" borderId="0" xfId="0" applyFill="1" applyAlignment="1">
      <alignment wrapText="1"/>
    </xf>
    <xf numFmtId="0" fontId="81"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23" fillId="0" borderId="0" xfId="0" applyFont="1" applyFill="1" applyAlignment="1">
      <alignment vertical="center"/>
    </xf>
    <xf numFmtId="0" fontId="0" fillId="0" borderId="0" xfId="0" applyFill="1" applyAlignment="1">
      <alignment vertical="center" wrapText="1"/>
    </xf>
    <xf numFmtId="0" fontId="5" fillId="0" borderId="0" xfId="0" applyFont="1" applyFill="1" applyAlignment="1">
      <alignment vertical="center" wrapText="1"/>
    </xf>
    <xf numFmtId="206" fontId="5" fillId="0" borderId="0" xfId="0" applyNumberFormat="1" applyFont="1" applyFill="1" applyAlignment="1">
      <alignment vertical="center" wrapText="1"/>
    </xf>
    <xf numFmtId="0" fontId="21" fillId="0" borderId="0" xfId="0" applyFont="1" applyFill="1" applyAlignment="1">
      <alignment vertical="center" wrapText="1"/>
    </xf>
    <xf numFmtId="0" fontId="22" fillId="0" borderId="0" xfId="0" applyFont="1" applyFill="1" applyAlignment="1">
      <alignment vertical="center" wrapText="1"/>
    </xf>
    <xf numFmtId="0" fontId="0" fillId="0" borderId="0" xfId="0" applyFont="1" applyFill="1" applyAlignment="1">
      <alignment vertical="center" wrapText="1"/>
    </xf>
    <xf numFmtId="0" fontId="76" fillId="0" borderId="10" xfId="0" applyFont="1" applyFill="1" applyBorder="1" applyAlignment="1">
      <alignment horizontal="center" vertical="center"/>
    </xf>
    <xf numFmtId="0" fontId="82" fillId="0" borderId="10"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82" fillId="0" borderId="10" xfId="0" applyFont="1" applyFill="1" applyBorder="1" applyAlignment="1">
      <alignment horizontal="right" vertical="center" wrapText="1"/>
    </xf>
    <xf numFmtId="0" fontId="76" fillId="0" borderId="10" xfId="0" applyFont="1" applyFill="1" applyBorder="1" applyAlignment="1">
      <alignment vertical="center"/>
    </xf>
    <xf numFmtId="0" fontId="82" fillId="35" borderId="10" xfId="0" applyFont="1" applyFill="1" applyBorder="1" applyAlignment="1">
      <alignment horizontal="right" vertical="center" wrapText="1"/>
    </xf>
    <xf numFmtId="0" fontId="82" fillId="0" borderId="11" xfId="0" applyFont="1" applyFill="1" applyBorder="1" applyAlignment="1">
      <alignment horizontal="left" vertical="center" wrapText="1"/>
    </xf>
    <xf numFmtId="179" fontId="82" fillId="0" borderId="10" xfId="0" applyNumberFormat="1" applyFont="1" applyFill="1" applyBorder="1" applyAlignment="1">
      <alignment horizontal="right" vertical="center" wrapText="1"/>
    </xf>
    <xf numFmtId="0" fontId="82" fillId="0" borderId="1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83" fillId="0" borderId="10" xfId="0" applyFont="1" applyFill="1" applyBorder="1" applyAlignment="1">
      <alignment horizontal="center" vertical="center" wrapText="1"/>
    </xf>
    <xf numFmtId="0" fontId="83" fillId="0" borderId="15" xfId="0" applyFont="1" applyFill="1" applyBorder="1" applyAlignment="1">
      <alignment horizontal="center" vertical="center" wrapText="1"/>
    </xf>
    <xf numFmtId="179" fontId="0" fillId="0" borderId="14" xfId="0" applyNumberFormat="1" applyFont="1" applyFill="1" applyBorder="1" applyAlignment="1">
      <alignment vertical="center" wrapText="1"/>
    </xf>
    <xf numFmtId="0" fontId="84" fillId="0" borderId="10" xfId="0" applyFont="1" applyFill="1" applyBorder="1" applyAlignment="1">
      <alignment horizontal="center" vertical="center" wrapText="1"/>
    </xf>
    <xf numFmtId="0" fontId="84" fillId="0" borderId="10" xfId="0" applyFont="1" applyFill="1" applyBorder="1" applyAlignment="1">
      <alignment horizontal="center" vertical="center"/>
    </xf>
    <xf numFmtId="43" fontId="84" fillId="0" borderId="10" xfId="54" applyFont="1" applyFill="1" applyBorder="1" applyAlignment="1">
      <alignment horizontal="center" vertical="center"/>
    </xf>
    <xf numFmtId="0" fontId="84" fillId="0" borderId="10" xfId="0" applyFont="1" applyFill="1" applyBorder="1" applyAlignment="1">
      <alignment horizontal="left" vertical="center" wrapText="1"/>
    </xf>
    <xf numFmtId="0" fontId="85" fillId="0" borderId="10" xfId="0" applyFont="1" applyFill="1" applyBorder="1" applyAlignment="1">
      <alignment horizontal="center" vertical="center"/>
    </xf>
    <xf numFmtId="0" fontId="86" fillId="0" borderId="10" xfId="0" applyFont="1" applyFill="1" applyBorder="1" applyAlignment="1">
      <alignment horizontal="center" vertical="center" wrapText="1"/>
    </xf>
    <xf numFmtId="177" fontId="86" fillId="0" borderId="10" xfId="0" applyNumberFormat="1" applyFont="1" applyFill="1" applyBorder="1" applyAlignment="1">
      <alignment horizontal="center" vertical="center" wrapText="1"/>
    </xf>
    <xf numFmtId="206"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0" fillId="0" borderId="0" xfId="41" applyFill="1" applyAlignment="1">
      <alignment/>
      <protection/>
    </xf>
    <xf numFmtId="0" fontId="1" fillId="0" borderId="0" xfId="33" applyFont="1" applyFill="1" applyAlignment="1">
      <alignment vertical="center"/>
      <protection/>
    </xf>
    <xf numFmtId="0" fontId="8" fillId="0" borderId="0" xfId="33" applyFont="1" applyFill="1" applyAlignment="1">
      <alignment vertical="center"/>
      <protection/>
    </xf>
    <xf numFmtId="0" fontId="1" fillId="0" borderId="0" xfId="33" applyFont="1" applyFill="1" applyAlignment="1">
      <alignment horizontal="right" vertical="center"/>
      <protection/>
    </xf>
    <xf numFmtId="0" fontId="4" fillId="0" borderId="0" xfId="33" applyFont="1" applyFill="1">
      <alignment/>
      <protection/>
    </xf>
    <xf numFmtId="0" fontId="1" fillId="0" borderId="16" xfId="33" applyFont="1" applyFill="1" applyBorder="1" applyAlignment="1">
      <alignment vertical="center"/>
      <protection/>
    </xf>
    <xf numFmtId="0" fontId="8" fillId="0" borderId="17" xfId="33" applyFont="1" applyFill="1" applyBorder="1" applyAlignment="1">
      <alignment vertical="center"/>
      <protection/>
    </xf>
    <xf numFmtId="0" fontId="1" fillId="0" borderId="17" xfId="33" applyFont="1" applyFill="1" applyBorder="1" applyAlignment="1">
      <alignment vertical="center"/>
      <protection/>
    </xf>
    <xf numFmtId="0" fontId="1" fillId="0" borderId="17" xfId="33" applyFont="1" applyFill="1" applyBorder="1" applyAlignment="1">
      <alignment horizontal="right" vertical="center"/>
      <protection/>
    </xf>
    <xf numFmtId="0" fontId="8" fillId="0" borderId="16" xfId="33" applyFont="1" applyFill="1" applyBorder="1" applyAlignment="1">
      <alignment vertical="center"/>
      <protection/>
    </xf>
    <xf numFmtId="0" fontId="1" fillId="0" borderId="16" xfId="33" applyFont="1" applyFill="1" applyBorder="1" applyAlignment="1">
      <alignment horizontal="right" vertical="center"/>
      <protection/>
    </xf>
    <xf numFmtId="0" fontId="4" fillId="0" borderId="16" xfId="33" applyFont="1" applyFill="1" applyBorder="1">
      <alignment/>
      <protection/>
    </xf>
    <xf numFmtId="0" fontId="1" fillId="0" borderId="16" xfId="33" applyFont="1" applyFill="1" applyBorder="1" applyAlignment="1">
      <alignment horizontal="left" vertical="center"/>
      <protection/>
    </xf>
    <xf numFmtId="0" fontId="4" fillId="0" borderId="17" xfId="33" applyFont="1" applyFill="1" applyBorder="1">
      <alignment/>
      <protection/>
    </xf>
    <xf numFmtId="0" fontId="1" fillId="0" borderId="17" xfId="33" applyFont="1" applyFill="1" applyBorder="1" applyAlignment="1">
      <alignment horizontal="left" vertical="center"/>
      <protection/>
    </xf>
    <xf numFmtId="0" fontId="1" fillId="0" borderId="18" xfId="33" applyFont="1" applyFill="1" applyBorder="1" applyAlignment="1">
      <alignment horizontal="center" vertical="center" wrapText="1"/>
      <protection/>
    </xf>
    <xf numFmtId="0" fontId="1" fillId="0" borderId="19" xfId="33" applyFont="1" applyFill="1" applyBorder="1" applyAlignment="1">
      <alignment horizontal="center" vertical="center" wrapText="1"/>
      <protection/>
    </xf>
    <xf numFmtId="0" fontId="1" fillId="0" borderId="20" xfId="33" applyFont="1" applyFill="1" applyBorder="1" applyAlignment="1">
      <alignment horizontal="center" vertical="center" wrapText="1"/>
      <protection/>
    </xf>
    <xf numFmtId="0" fontId="1" fillId="0" borderId="21" xfId="33" applyFont="1" applyFill="1" applyBorder="1" applyAlignment="1">
      <alignment horizontal="center" vertical="center" wrapText="1"/>
      <protection/>
    </xf>
    <xf numFmtId="0" fontId="8" fillId="0" borderId="18" xfId="33" applyFont="1" applyFill="1" applyBorder="1" applyAlignment="1">
      <alignment vertical="center"/>
      <protection/>
    </xf>
    <xf numFmtId="0" fontId="1" fillId="0" borderId="22" xfId="33" applyFont="1" applyFill="1" applyBorder="1" applyAlignment="1">
      <alignment vertical="center"/>
      <protection/>
    </xf>
    <xf numFmtId="207" fontId="1" fillId="0" borderId="20" xfId="33" applyNumberFormat="1" applyFont="1" applyFill="1" applyBorder="1" applyAlignment="1">
      <alignment horizontal="right" vertical="center"/>
      <protection/>
    </xf>
    <xf numFmtId="207" fontId="1" fillId="0" borderId="19" xfId="33" applyNumberFormat="1" applyFont="1" applyFill="1" applyBorder="1" applyAlignment="1">
      <alignment horizontal="right" vertical="center"/>
      <protection/>
    </xf>
    <xf numFmtId="207" fontId="1" fillId="0" borderId="21" xfId="33" applyNumberFormat="1" applyFont="1" applyFill="1" applyBorder="1" applyAlignment="1">
      <alignment horizontal="right" vertical="center"/>
      <protection/>
    </xf>
    <xf numFmtId="207" fontId="8" fillId="0" borderId="20" xfId="33" applyNumberFormat="1" applyFont="1" applyFill="1" applyBorder="1" applyAlignment="1">
      <alignment horizontal="right" vertical="center"/>
      <protection/>
    </xf>
    <xf numFmtId="0" fontId="4" fillId="0" borderId="22" xfId="33" applyFont="1" applyFill="1" applyBorder="1">
      <alignment/>
      <protection/>
    </xf>
    <xf numFmtId="0" fontId="27" fillId="0" borderId="0" xfId="33" applyFont="1" applyFill="1" applyAlignment="1">
      <alignment vertical="center"/>
      <protection/>
    </xf>
    <xf numFmtId="0" fontId="27" fillId="0" borderId="23" xfId="33" applyFont="1" applyFill="1" applyBorder="1" applyAlignment="1">
      <alignment vertical="center"/>
      <protection/>
    </xf>
    <xf numFmtId="0" fontId="4" fillId="0" borderId="24" xfId="33" applyFont="1" applyFill="1" applyBorder="1">
      <alignment/>
      <protection/>
    </xf>
    <xf numFmtId="0" fontId="27" fillId="0" borderId="23" xfId="33" applyFont="1" applyFill="1" applyBorder="1" applyAlignment="1">
      <alignment horizontal="right" vertical="center"/>
      <protection/>
    </xf>
    <xf numFmtId="0" fontId="7" fillId="0" borderId="0" xfId="0" applyFont="1" applyFill="1" applyAlignment="1" applyProtection="1">
      <alignment vertical="center"/>
      <protection locked="0"/>
    </xf>
    <xf numFmtId="0" fontId="7" fillId="0" borderId="0" xfId="33" applyFont="1" applyFill="1" applyAlignment="1">
      <alignment horizontal="center" vertical="center"/>
      <protection/>
    </xf>
    <xf numFmtId="0" fontId="8" fillId="0" borderId="0" xfId="33" applyFont="1" applyFill="1" applyAlignment="1">
      <alignment horizontal="left" vertical="center"/>
      <protection/>
    </xf>
    <xf numFmtId="0" fontId="8" fillId="0" borderId="0" xfId="33" applyFont="1" applyFill="1" applyAlignment="1">
      <alignment horizontal="right" vertical="center"/>
      <protection/>
    </xf>
    <xf numFmtId="0" fontId="8" fillId="0" borderId="16" xfId="33" applyFont="1" applyFill="1" applyBorder="1" applyAlignment="1">
      <alignment horizontal="left" vertical="center"/>
      <protection/>
    </xf>
    <xf numFmtId="0" fontId="4" fillId="0" borderId="16" xfId="33" applyFont="1" applyFill="1" applyBorder="1" applyAlignment="1">
      <alignment horizontal="right"/>
      <protection/>
    </xf>
    <xf numFmtId="0" fontId="8" fillId="0" borderId="16" xfId="33" applyFont="1" applyFill="1" applyBorder="1" applyAlignment="1">
      <alignment horizontal="right" vertical="center"/>
      <protection/>
    </xf>
    <xf numFmtId="0" fontId="8" fillId="0" borderId="10" xfId="33" applyFont="1" applyFill="1" applyBorder="1" applyAlignment="1">
      <alignment horizontal="center" vertical="center"/>
      <protection/>
    </xf>
    <xf numFmtId="0" fontId="8" fillId="0" borderId="10" xfId="33" applyFont="1" applyFill="1" applyBorder="1" applyAlignment="1">
      <alignment vertical="center"/>
      <protection/>
    </xf>
    <xf numFmtId="0" fontId="8" fillId="0" borderId="10" xfId="33" applyFont="1" applyFill="1" applyBorder="1" applyAlignment="1">
      <alignment vertical="center" wrapText="1"/>
      <protection/>
    </xf>
    <xf numFmtId="207" fontId="8" fillId="0" borderId="10" xfId="33" applyNumberFormat="1" applyFont="1" applyFill="1" applyBorder="1" applyAlignment="1">
      <alignment horizontal="left" vertical="center"/>
      <protection/>
    </xf>
    <xf numFmtId="207" fontId="8" fillId="0" borderId="21" xfId="33" applyNumberFormat="1" applyFont="1" applyFill="1" applyBorder="1" applyAlignment="1">
      <alignment horizontal="right" vertical="center"/>
      <protection/>
    </xf>
    <xf numFmtId="49" fontId="8" fillId="0" borderId="10" xfId="33" applyNumberFormat="1" applyFont="1" applyFill="1" applyBorder="1" applyAlignment="1">
      <alignment horizontal="center" vertical="center"/>
      <protection/>
    </xf>
    <xf numFmtId="49" fontId="4" fillId="0" borderId="10" xfId="33" applyNumberFormat="1" applyFont="1" applyFill="1" applyBorder="1" applyAlignment="1">
      <alignment horizontal="center" vertical="center"/>
      <protection/>
    </xf>
    <xf numFmtId="186" fontId="8" fillId="0" borderId="25" xfId="33" applyNumberFormat="1" applyFont="1" applyFill="1" applyBorder="1" applyAlignment="1">
      <alignment horizontal="right" vertical="center"/>
      <protection/>
    </xf>
    <xf numFmtId="186" fontId="8" fillId="0" borderId="10" xfId="33" applyNumberFormat="1" applyFont="1" applyFill="1" applyBorder="1" applyAlignment="1">
      <alignment horizontal="right" vertical="center"/>
      <protection/>
    </xf>
    <xf numFmtId="186" fontId="8" fillId="0" borderId="26" xfId="33" applyNumberFormat="1" applyFont="1" applyFill="1" applyBorder="1" applyAlignment="1">
      <alignment horizontal="right" vertical="center"/>
      <protection/>
    </xf>
    <xf numFmtId="186" fontId="8" fillId="0" borderId="15" xfId="33" applyNumberFormat="1" applyFont="1" applyFill="1" applyBorder="1" applyAlignment="1">
      <alignment horizontal="right" vertical="center"/>
      <protection/>
    </xf>
    <xf numFmtId="186" fontId="4" fillId="0" borderId="10" xfId="33" applyNumberFormat="1" applyFont="1" applyFill="1" applyBorder="1" applyAlignment="1">
      <alignment horizontal="right" vertical="center"/>
      <protection/>
    </xf>
    <xf numFmtId="186" fontId="8" fillId="0" borderId="20" xfId="33" applyNumberFormat="1" applyFont="1" applyFill="1" applyBorder="1" applyAlignment="1">
      <alignment horizontal="right" vertical="center"/>
      <protection/>
    </xf>
    <xf numFmtId="186" fontId="8" fillId="0" borderId="21" xfId="33" applyNumberFormat="1" applyFont="1" applyFill="1" applyBorder="1" applyAlignment="1">
      <alignment horizontal="right" vertical="center"/>
      <protection/>
    </xf>
    <xf numFmtId="186" fontId="8" fillId="0" borderId="10" xfId="33" applyNumberFormat="1" applyFont="1" applyFill="1" applyBorder="1" applyAlignment="1">
      <alignment horizontal="center" vertical="center"/>
      <protection/>
    </xf>
    <xf numFmtId="186" fontId="4" fillId="0" borderId="10" xfId="33" applyNumberFormat="1" applyFont="1" applyFill="1" applyBorder="1" applyAlignment="1">
      <alignment horizontal="center" vertical="center"/>
      <protection/>
    </xf>
    <xf numFmtId="0" fontId="7" fillId="0" borderId="10" xfId="33" applyFont="1" applyFill="1" applyBorder="1" applyAlignment="1">
      <alignment horizontal="center" vertical="center"/>
      <protection/>
    </xf>
    <xf numFmtId="179" fontId="4" fillId="0" borderId="10" xfId="33" applyNumberFormat="1" applyFont="1" applyFill="1" applyBorder="1" applyAlignment="1">
      <alignment horizontal="right" vertical="center"/>
      <protection/>
    </xf>
    <xf numFmtId="49" fontId="8" fillId="0" borderId="27" xfId="33" applyNumberFormat="1" applyFont="1" applyFill="1" applyBorder="1" applyAlignment="1">
      <alignment horizontal="center" vertical="center"/>
      <protection/>
    </xf>
    <xf numFmtId="49" fontId="8" fillId="0" borderId="10" xfId="33" applyNumberFormat="1" applyFont="1" applyFill="1" applyBorder="1" applyAlignment="1">
      <alignment vertical="center"/>
      <protection/>
    </xf>
    <xf numFmtId="0" fontId="88" fillId="0" borderId="0" xfId="41" applyFont="1" applyFill="1" applyAlignment="1">
      <alignment/>
      <protection/>
    </xf>
    <xf numFmtId="0" fontId="31" fillId="0" borderId="0" xfId="33" applyFont="1" applyFill="1" applyAlignment="1">
      <alignment horizontal="center" vertical="center"/>
      <protection/>
    </xf>
    <xf numFmtId="0" fontId="31" fillId="0" borderId="0" xfId="33" applyFont="1" applyFill="1" applyAlignment="1">
      <alignment horizontal="left" vertical="center"/>
      <protection/>
    </xf>
    <xf numFmtId="0" fontId="4" fillId="0" borderId="0" xfId="33" applyFont="1" applyFill="1" applyAlignment="1">
      <alignment horizontal="right" vertical="center"/>
      <protection/>
    </xf>
    <xf numFmtId="0" fontId="6" fillId="0" borderId="16" xfId="33" applyFont="1" applyFill="1" applyBorder="1" applyAlignment="1">
      <alignment vertical="center"/>
      <protection/>
    </xf>
    <xf numFmtId="0" fontId="6" fillId="0" borderId="17" xfId="33" applyFont="1" applyFill="1" applyBorder="1" applyAlignment="1">
      <alignment vertical="center"/>
      <protection/>
    </xf>
    <xf numFmtId="0" fontId="6" fillId="0" borderId="16" xfId="33" applyFont="1" applyFill="1" applyBorder="1" applyAlignment="1">
      <alignment horizontal="left" vertical="center"/>
      <protection/>
    </xf>
    <xf numFmtId="0" fontId="4" fillId="0" borderId="16" xfId="33" applyFont="1" applyFill="1" applyBorder="1" applyAlignment="1">
      <alignment horizontal="right" vertical="center"/>
      <protection/>
    </xf>
    <xf numFmtId="49" fontId="3" fillId="0" borderId="10" xfId="33" applyNumberFormat="1" applyFont="1" applyFill="1" applyBorder="1" applyAlignment="1">
      <alignment horizontal="center" vertical="center"/>
      <protection/>
    </xf>
    <xf numFmtId="49" fontId="3" fillId="0" borderId="28" xfId="33" applyNumberFormat="1" applyFont="1" applyFill="1" applyBorder="1" applyAlignment="1">
      <alignment horizontal="center" vertical="center"/>
      <protection/>
    </xf>
    <xf numFmtId="179" fontId="4" fillId="0" borderId="27" xfId="33" applyNumberFormat="1" applyFont="1" applyFill="1" applyBorder="1" applyAlignment="1">
      <alignment horizontal="right" vertical="center"/>
      <protection/>
    </xf>
    <xf numFmtId="49" fontId="4" fillId="0" borderId="29" xfId="33" applyNumberFormat="1" applyFont="1" applyFill="1" applyBorder="1" applyAlignment="1">
      <alignment vertical="center"/>
      <protection/>
    </xf>
    <xf numFmtId="179" fontId="4" fillId="0" borderId="10" xfId="33" applyNumberFormat="1" applyFont="1" applyFill="1" applyBorder="1" applyAlignment="1">
      <alignment horizontal="center" vertical="center"/>
      <protection/>
    </xf>
    <xf numFmtId="179" fontId="4" fillId="0" borderId="27" xfId="33" applyNumberFormat="1" applyFont="1" applyFill="1" applyBorder="1" applyAlignment="1">
      <alignment horizontal="center" vertical="center"/>
      <protection/>
    </xf>
    <xf numFmtId="208" fontId="88" fillId="0" borderId="0" xfId="41" applyNumberFormat="1" applyFont="1" applyFill="1" applyAlignment="1">
      <alignment/>
      <protection/>
    </xf>
    <xf numFmtId="49" fontId="6" fillId="0" borderId="24" xfId="33" applyNumberFormat="1" applyFont="1" applyFill="1" applyBorder="1" applyAlignment="1">
      <alignment horizontal="center" vertical="center"/>
      <protection/>
    </xf>
    <xf numFmtId="49" fontId="6" fillId="0" borderId="24" xfId="33" applyNumberFormat="1" applyFont="1" applyFill="1" applyBorder="1" applyAlignment="1">
      <alignment horizontal="left" vertical="center"/>
      <protection/>
    </xf>
    <xf numFmtId="179" fontId="6" fillId="0" borderId="24" xfId="33" applyNumberFormat="1" applyFont="1" applyFill="1" applyBorder="1" applyAlignment="1">
      <alignment horizontal="center" vertical="center"/>
      <protection/>
    </xf>
    <xf numFmtId="179" fontId="6" fillId="0" borderId="24" xfId="33" applyNumberFormat="1" applyFont="1" applyFill="1" applyBorder="1" applyAlignment="1">
      <alignment horizontal="right" vertical="center"/>
      <protection/>
    </xf>
    <xf numFmtId="49" fontId="4" fillId="0" borderId="10" xfId="33" applyNumberFormat="1" applyFont="1" applyFill="1" applyBorder="1" applyAlignment="1">
      <alignment horizontal="left" vertical="center"/>
      <protection/>
    </xf>
    <xf numFmtId="49" fontId="8" fillId="0" borderId="17" xfId="33" applyNumberFormat="1" applyFont="1" applyFill="1" applyBorder="1" applyAlignment="1">
      <alignment vertical="center"/>
      <protection/>
    </xf>
    <xf numFmtId="49" fontId="8" fillId="0" borderId="17" xfId="33" applyNumberFormat="1" applyFont="1" applyFill="1" applyBorder="1" applyAlignment="1">
      <alignment horizontal="center" vertical="center" wrapText="1"/>
      <protection/>
    </xf>
    <xf numFmtId="49" fontId="8" fillId="0" borderId="17" xfId="33" applyNumberFormat="1" applyFont="1" applyFill="1" applyBorder="1" applyAlignment="1">
      <alignment vertical="center" wrapText="1"/>
      <protection/>
    </xf>
    <xf numFmtId="49" fontId="8" fillId="0" borderId="20" xfId="33" applyNumberFormat="1" applyFont="1" applyFill="1" applyBorder="1" applyAlignment="1">
      <alignment horizontal="center" vertical="center" wrapText="1"/>
      <protection/>
    </xf>
    <xf numFmtId="49" fontId="8" fillId="0" borderId="20" xfId="33" applyNumberFormat="1" applyFont="1" applyFill="1" applyBorder="1" applyAlignment="1">
      <alignment horizontal="center" vertical="center"/>
      <protection/>
    </xf>
    <xf numFmtId="49" fontId="8" fillId="0" borderId="20" xfId="33" applyNumberFormat="1" applyFont="1" applyFill="1" applyBorder="1" applyAlignment="1">
      <alignment horizontal="left" vertical="center" wrapText="1"/>
      <protection/>
    </xf>
    <xf numFmtId="49" fontId="8" fillId="0" borderId="20" xfId="33" applyNumberFormat="1" applyFont="1" applyFill="1" applyBorder="1" applyAlignment="1">
      <alignment vertical="center" wrapText="1"/>
      <protection/>
    </xf>
    <xf numFmtId="209" fontId="29" fillId="0" borderId="20" xfId="33" applyNumberFormat="1" applyFont="1" applyFill="1" applyBorder="1" applyAlignment="1">
      <alignment horizontal="right" vertical="center"/>
      <protection/>
    </xf>
    <xf numFmtId="209" fontId="72" fillId="0" borderId="20" xfId="33" applyNumberFormat="1" applyFont="1" applyFill="1" applyBorder="1" applyAlignment="1">
      <alignment horizontal="right" vertical="center"/>
      <protection/>
    </xf>
    <xf numFmtId="49" fontId="8" fillId="0" borderId="30" xfId="33" applyNumberFormat="1" applyFont="1" applyFill="1" applyBorder="1" applyAlignment="1">
      <alignment horizontal="left" vertical="center" wrapText="1"/>
      <protection/>
    </xf>
    <xf numFmtId="49" fontId="8" fillId="0" borderId="30" xfId="33" applyNumberFormat="1" applyFont="1" applyFill="1" applyBorder="1" applyAlignment="1">
      <alignment horizontal="center" vertical="center" wrapText="1"/>
      <protection/>
    </xf>
    <xf numFmtId="49" fontId="8" fillId="0" borderId="25" xfId="33" applyNumberFormat="1" applyFont="1" applyFill="1" applyBorder="1" applyAlignment="1">
      <alignment horizontal="left" vertical="center" wrapText="1"/>
      <protection/>
    </xf>
    <xf numFmtId="49" fontId="8" fillId="0" borderId="25" xfId="33" applyNumberFormat="1" applyFont="1" applyFill="1" applyBorder="1" applyAlignment="1">
      <alignment horizontal="center" vertical="center" wrapText="1"/>
      <protection/>
    </xf>
    <xf numFmtId="207" fontId="72" fillId="0" borderId="20" xfId="33" applyNumberFormat="1" applyFont="1" applyFill="1" applyBorder="1" applyAlignment="1">
      <alignment horizontal="right" vertical="center"/>
      <protection/>
    </xf>
    <xf numFmtId="207" fontId="72" fillId="0" borderId="20" xfId="33" applyNumberFormat="1" applyFont="1" applyFill="1" applyBorder="1" applyAlignment="1">
      <alignment vertical="center"/>
      <protection/>
    </xf>
    <xf numFmtId="49" fontId="8" fillId="0" borderId="26" xfId="33" applyNumberFormat="1" applyFont="1" applyFill="1" applyBorder="1" applyAlignment="1">
      <alignment horizontal="left" vertical="center" wrapText="1"/>
      <protection/>
    </xf>
    <xf numFmtId="49" fontId="8" fillId="0" borderId="26" xfId="33" applyNumberFormat="1" applyFont="1" applyFill="1" applyBorder="1" applyAlignment="1">
      <alignment horizontal="center" vertical="center" wrapText="1"/>
      <protection/>
    </xf>
    <xf numFmtId="207" fontId="72" fillId="0" borderId="20" xfId="33" applyNumberFormat="1" applyFont="1" applyFill="1" applyBorder="1" applyAlignment="1">
      <alignment horizontal="center" vertical="center"/>
      <protection/>
    </xf>
    <xf numFmtId="207" fontId="72" fillId="0" borderId="21" xfId="33" applyNumberFormat="1" applyFont="1" applyFill="1" applyBorder="1" applyAlignment="1">
      <alignment horizontal="right" vertical="center"/>
      <protection/>
    </xf>
    <xf numFmtId="207" fontId="8" fillId="0" borderId="20" xfId="33" applyNumberFormat="1" applyFont="1" applyFill="1" applyBorder="1" applyAlignment="1">
      <alignment horizontal="center" vertical="center"/>
      <protection/>
    </xf>
    <xf numFmtId="209" fontId="4" fillId="0" borderId="20" xfId="33" applyNumberFormat="1" applyFont="1" applyFill="1" applyBorder="1" applyAlignment="1">
      <alignment horizontal="right" vertical="center"/>
      <protection/>
    </xf>
    <xf numFmtId="207" fontId="8" fillId="0" borderId="30" xfId="33" applyNumberFormat="1" applyFont="1" applyFill="1" applyBorder="1" applyAlignment="1">
      <alignment horizontal="right" vertical="center"/>
      <protection/>
    </xf>
    <xf numFmtId="207" fontId="29" fillId="0" borderId="21" xfId="33" applyNumberFormat="1" applyFont="1" applyFill="1" applyBorder="1" applyAlignment="1">
      <alignment horizontal="right" vertical="center"/>
      <protection/>
    </xf>
    <xf numFmtId="207" fontId="8" fillId="0" borderId="31" xfId="33" applyNumberFormat="1" applyFont="1" applyFill="1" applyBorder="1" applyAlignment="1">
      <alignment horizontal="right" vertical="center"/>
      <protection/>
    </xf>
    <xf numFmtId="207" fontId="29" fillId="0" borderId="20" xfId="33" applyNumberFormat="1" applyFont="1" applyFill="1" applyBorder="1" applyAlignment="1">
      <alignment horizontal="right" vertical="center"/>
      <protection/>
    </xf>
    <xf numFmtId="207" fontId="29" fillId="0" borderId="20" xfId="33" applyNumberFormat="1" applyFont="1" applyFill="1" applyBorder="1" applyAlignment="1">
      <alignment horizontal="center" vertical="center"/>
      <protection/>
    </xf>
    <xf numFmtId="49" fontId="8" fillId="0" borderId="30" xfId="33" applyNumberFormat="1" applyFont="1" applyFill="1" applyBorder="1" applyAlignment="1">
      <alignment vertical="center" wrapText="1"/>
      <protection/>
    </xf>
    <xf numFmtId="207" fontId="29" fillId="0" borderId="30" xfId="33" applyNumberFormat="1" applyFont="1" applyFill="1" applyBorder="1" applyAlignment="1">
      <alignment horizontal="center" vertical="center"/>
      <protection/>
    </xf>
    <xf numFmtId="49" fontId="8" fillId="0" borderId="25" xfId="33" applyNumberFormat="1" applyFont="1" applyFill="1" applyBorder="1" applyAlignment="1">
      <alignment vertical="center" wrapText="1"/>
      <protection/>
    </xf>
    <xf numFmtId="207" fontId="29" fillId="0" borderId="32" xfId="33" applyNumberFormat="1" applyFont="1" applyFill="1" applyBorder="1" applyAlignment="1">
      <alignment horizontal="right" vertical="center"/>
      <protection/>
    </xf>
    <xf numFmtId="207" fontId="8" fillId="0" borderId="27" xfId="33" applyNumberFormat="1" applyFont="1" applyFill="1" applyBorder="1" applyAlignment="1">
      <alignment horizontal="right" vertical="center"/>
      <protection/>
    </xf>
    <xf numFmtId="207" fontId="29" fillId="0" borderId="30" xfId="33" applyNumberFormat="1" applyFont="1" applyFill="1" applyBorder="1" applyAlignment="1">
      <alignment horizontal="right" vertical="center"/>
      <protection/>
    </xf>
    <xf numFmtId="49" fontId="72" fillId="0" borderId="27" xfId="33" applyNumberFormat="1" applyFont="1" applyFill="1" applyBorder="1" applyAlignment="1">
      <alignment horizontal="center" vertical="center"/>
      <protection/>
    </xf>
    <xf numFmtId="49" fontId="8" fillId="0" borderId="33" xfId="33" applyNumberFormat="1" applyFont="1" applyFill="1" applyBorder="1" applyAlignment="1">
      <alignment horizontal="center" vertical="center"/>
      <protection/>
    </xf>
    <xf numFmtId="49" fontId="8" fillId="0" borderId="31" xfId="33" applyNumberFormat="1" applyFont="1" applyFill="1" applyBorder="1" applyAlignment="1">
      <alignment horizontal="center" vertical="center"/>
      <protection/>
    </xf>
    <xf numFmtId="49" fontId="8" fillId="0" borderId="26" xfId="33" applyNumberFormat="1" applyFont="1" applyFill="1" applyBorder="1" applyAlignment="1">
      <alignment horizontal="center" vertical="center"/>
      <protection/>
    </xf>
    <xf numFmtId="49" fontId="72" fillId="0" borderId="31" xfId="33" applyNumberFormat="1" applyFont="1" applyFill="1" applyBorder="1" applyAlignment="1">
      <alignment horizontal="center" vertical="center"/>
      <protection/>
    </xf>
    <xf numFmtId="49" fontId="8" fillId="0" borderId="10" xfId="33" applyNumberFormat="1" applyFont="1" applyFill="1" applyBorder="1" applyAlignment="1">
      <alignment horizontal="left" vertical="center"/>
      <protection/>
    </xf>
    <xf numFmtId="207" fontId="72" fillId="0" borderId="30" xfId="33" applyNumberFormat="1" applyFont="1" applyFill="1" applyBorder="1" applyAlignment="1">
      <alignment horizontal="right" vertical="center"/>
      <protection/>
    </xf>
    <xf numFmtId="207" fontId="72" fillId="0" borderId="32" xfId="33" applyNumberFormat="1" applyFont="1" applyFill="1" applyBorder="1" applyAlignment="1">
      <alignment horizontal="right" vertical="center"/>
      <protection/>
    </xf>
    <xf numFmtId="0" fontId="8" fillId="0" borderId="24" xfId="33" applyFont="1" applyFill="1" applyBorder="1" applyAlignment="1">
      <alignment vertical="center"/>
      <protection/>
    </xf>
    <xf numFmtId="0" fontId="8" fillId="0" borderId="24" xfId="33" applyFont="1" applyFill="1" applyBorder="1" applyAlignment="1">
      <alignment horizontal="right" vertical="center"/>
      <protection/>
    </xf>
    <xf numFmtId="0" fontId="3" fillId="0" borderId="0" xfId="33" applyFont="1" applyFill="1" applyAlignment="1">
      <alignment vertical="center"/>
      <protection/>
    </xf>
    <xf numFmtId="49" fontId="7" fillId="0" borderId="20" xfId="33" applyNumberFormat="1" applyFont="1" applyFill="1" applyBorder="1" applyAlignment="1">
      <alignment horizontal="center" vertical="center" wrapText="1"/>
      <protection/>
    </xf>
    <xf numFmtId="49" fontId="7" fillId="0" borderId="20" xfId="33" applyNumberFormat="1" applyFont="1" applyFill="1" applyBorder="1" applyAlignment="1">
      <alignment horizontal="center" vertical="center"/>
      <protection/>
    </xf>
    <xf numFmtId="0" fontId="77" fillId="0" borderId="0" xfId="0" applyFont="1" applyAlignment="1" applyProtection="1">
      <alignment horizontal="right" vertical="center"/>
      <protection locked="0"/>
    </xf>
    <xf numFmtId="0" fontId="7" fillId="0" borderId="10" xfId="0" applyFont="1" applyBorder="1" applyAlignment="1" applyProtection="1">
      <alignment horizontal="center" vertical="center"/>
      <protection locked="0"/>
    </xf>
    <xf numFmtId="177" fontId="72" fillId="0" borderId="10" xfId="0" applyNumberFormat="1" applyFont="1" applyBorder="1" applyAlignment="1" applyProtection="1">
      <alignment vertical="center"/>
      <protection hidden="1"/>
    </xf>
    <xf numFmtId="0" fontId="73" fillId="0" borderId="10" xfId="0" applyFont="1" applyBorder="1" applyAlignment="1" applyProtection="1">
      <alignment horizontal="left" vertical="center"/>
      <protection locked="0"/>
    </xf>
    <xf numFmtId="0" fontId="72" fillId="0" borderId="10" xfId="0" applyFont="1" applyBorder="1" applyAlignment="1" applyProtection="1">
      <alignment horizontal="left" vertical="center"/>
      <protection locked="0"/>
    </xf>
    <xf numFmtId="177" fontId="72" fillId="0" borderId="10" xfId="54" applyNumberFormat="1" applyFont="1" applyBorder="1" applyAlignment="1" applyProtection="1">
      <alignment vertical="center"/>
      <protection locked="0"/>
    </xf>
    <xf numFmtId="0" fontId="73" fillId="0" borderId="0" xfId="0" applyFont="1" applyFill="1" applyAlignment="1" applyProtection="1">
      <alignment vertical="center"/>
      <protection locked="0"/>
    </xf>
    <xf numFmtId="0" fontId="77" fillId="0" borderId="0" xfId="0" applyFont="1" applyFill="1" applyAlignment="1" applyProtection="1">
      <alignment vertical="center"/>
      <protection locked="0"/>
    </xf>
    <xf numFmtId="0" fontId="77" fillId="0" borderId="0" xfId="0" applyFont="1" applyFill="1" applyAlignment="1" applyProtection="1">
      <alignment horizontal="right" vertical="center"/>
      <protection locked="0"/>
    </xf>
    <xf numFmtId="0" fontId="72" fillId="0" borderId="10" xfId="0" applyFont="1" applyFill="1" applyBorder="1" applyAlignment="1" applyProtection="1">
      <alignment horizontal="left" vertical="center"/>
      <protection locked="0"/>
    </xf>
    <xf numFmtId="178" fontId="72" fillId="0" borderId="10" xfId="0" applyNumberFormat="1" applyFont="1" applyFill="1" applyBorder="1" applyAlignment="1" applyProtection="1">
      <alignment horizontal="right" vertical="center"/>
      <protection locked="0"/>
    </xf>
    <xf numFmtId="178" fontId="72" fillId="0" borderId="10" xfId="0" applyNumberFormat="1" applyFont="1" applyFill="1" applyBorder="1" applyAlignment="1" applyProtection="1">
      <alignment horizontal="right" vertical="center"/>
      <protection hidden="1"/>
    </xf>
    <xf numFmtId="0" fontId="73" fillId="0" borderId="10" xfId="0" applyFont="1" applyFill="1" applyBorder="1" applyAlignment="1" applyProtection="1">
      <alignment horizontal="left" vertical="center"/>
      <protection locked="0"/>
    </xf>
    <xf numFmtId="0" fontId="73" fillId="0" borderId="10" xfId="0" applyFont="1" applyFill="1" applyBorder="1" applyAlignment="1" applyProtection="1">
      <alignment horizontal="center" vertical="center" wrapText="1"/>
      <protection locked="0"/>
    </xf>
    <xf numFmtId="4" fontId="73" fillId="0" borderId="10"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3" fillId="0" borderId="10" xfId="0" applyFont="1" applyBorder="1" applyAlignment="1" applyProtection="1">
      <alignment horizontal="center" vertical="center"/>
      <protection locked="0"/>
    </xf>
    <xf numFmtId="177" fontId="73" fillId="0" borderId="10" xfId="0" applyNumberFormat="1" applyFont="1" applyBorder="1" applyAlignment="1" applyProtection="1">
      <alignment vertical="center"/>
      <protection hidden="1"/>
    </xf>
    <xf numFmtId="0" fontId="73" fillId="0" borderId="0" xfId="0" applyFont="1" applyFill="1" applyAlignment="1" applyProtection="1">
      <alignment vertical="center"/>
      <protection locked="0"/>
    </xf>
    <xf numFmtId="0" fontId="85" fillId="0" borderId="0" xfId="0" applyFont="1" applyFill="1" applyAlignment="1">
      <alignment/>
    </xf>
    <xf numFmtId="177" fontId="86" fillId="0" borderId="10" xfId="42" applyNumberFormat="1" applyFont="1" applyFill="1" applyBorder="1" applyAlignment="1">
      <alignment horizontal="center" vertical="center"/>
      <protection/>
    </xf>
    <xf numFmtId="177" fontId="86" fillId="0" borderId="10" xfId="42" applyNumberFormat="1" applyFont="1" applyFill="1" applyBorder="1" applyAlignment="1">
      <alignment horizontal="center" vertical="center" wrapText="1"/>
      <protection/>
    </xf>
    <xf numFmtId="177" fontId="89" fillId="0" borderId="10" xfId="43" applyNumberFormat="1" applyFont="1" applyFill="1" applyBorder="1" applyAlignment="1">
      <alignment horizontal="center" vertical="center"/>
      <protection/>
    </xf>
    <xf numFmtId="176" fontId="89" fillId="0" borderId="10" xfId="43" applyNumberFormat="1" applyFont="1" applyFill="1" applyBorder="1" applyAlignment="1">
      <alignment horizontal="right" vertical="center"/>
      <protection/>
    </xf>
    <xf numFmtId="176" fontId="90" fillId="0" borderId="10" xfId="43" applyNumberFormat="1" applyFont="1" applyFill="1" applyBorder="1" applyAlignment="1">
      <alignment horizontal="right" vertical="center"/>
      <protection/>
    </xf>
    <xf numFmtId="176" fontId="89" fillId="0" borderId="10" xfId="55" applyNumberFormat="1" applyFont="1" applyFill="1" applyBorder="1" applyAlignment="1">
      <alignment vertical="center"/>
    </xf>
    <xf numFmtId="176" fontId="90" fillId="0" borderId="10" xfId="55" applyNumberFormat="1" applyFont="1" applyFill="1" applyBorder="1" applyAlignment="1">
      <alignment vertical="center"/>
    </xf>
    <xf numFmtId="0" fontId="85"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181" fontId="84" fillId="0" borderId="10" xfId="54" applyNumberFormat="1" applyFont="1" applyFill="1" applyBorder="1" applyAlignment="1">
      <alignment horizontal="right" vertical="center" wrapText="1"/>
    </xf>
    <xf numFmtId="181" fontId="84" fillId="0" borderId="10" xfId="54"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1" fillId="0" borderId="0" xfId="0" applyFont="1" applyFill="1" applyAlignment="1" applyProtection="1">
      <alignment vertical="center"/>
      <protection locked="0"/>
    </xf>
    <xf numFmtId="0" fontId="80" fillId="0" borderId="0" xfId="0" applyFont="1" applyFill="1" applyAlignment="1">
      <alignment/>
    </xf>
    <xf numFmtId="0" fontId="4" fillId="0" borderId="10" xfId="0" applyFont="1" applyFill="1" applyBorder="1" applyAlignment="1">
      <alignment horizontal="left" vertical="center" wrapText="1"/>
    </xf>
    <xf numFmtId="41" fontId="72" fillId="0" borderId="10" xfId="54" applyNumberFormat="1" applyFont="1" applyFill="1" applyBorder="1" applyAlignment="1">
      <alignment horizontal="right" vertical="center"/>
    </xf>
    <xf numFmtId="0" fontId="3" fillId="0" borderId="10" xfId="0" applyFont="1" applyFill="1" applyBorder="1" applyAlignment="1">
      <alignment horizontal="left" vertical="center"/>
    </xf>
    <xf numFmtId="3" fontId="3" fillId="0" borderId="10" xfId="0" applyNumberFormat="1" applyFont="1" applyFill="1" applyBorder="1" applyAlignment="1">
      <alignment horizontal="left" vertical="center"/>
    </xf>
    <xf numFmtId="41" fontId="0" fillId="0" borderId="0" xfId="0" applyNumberFormat="1" applyAlignment="1">
      <alignment/>
    </xf>
    <xf numFmtId="0" fontId="18" fillId="0" borderId="0" xfId="0" applyFont="1" applyBorder="1" applyAlignment="1">
      <alignment vertical="center" wrapText="1"/>
    </xf>
    <xf numFmtId="205" fontId="18" fillId="0" borderId="0" xfId="0" applyNumberFormat="1" applyFont="1" applyBorder="1" applyAlignment="1">
      <alignment horizontal="right" vertical="center" wrapText="1"/>
    </xf>
    <xf numFmtId="181" fontId="0" fillId="0" borderId="0" xfId="0" applyNumberFormat="1" applyAlignment="1" applyProtection="1">
      <alignment/>
      <protection locked="0"/>
    </xf>
    <xf numFmtId="0" fontId="4" fillId="0" borderId="10" xfId="0" applyFont="1" applyFill="1" applyBorder="1" applyAlignment="1">
      <alignment horizontal="left" vertical="center" wrapText="1"/>
    </xf>
    <xf numFmtId="179" fontId="86" fillId="0" borderId="10" xfId="0" applyNumberFormat="1" applyFont="1" applyFill="1" applyBorder="1" applyAlignment="1">
      <alignment horizontal="right" vertical="center" wrapText="1"/>
    </xf>
    <xf numFmtId="0" fontId="85" fillId="0" borderId="10" xfId="0" applyFont="1" applyFill="1" applyBorder="1" applyAlignment="1">
      <alignment vertical="center"/>
    </xf>
    <xf numFmtId="179" fontId="85" fillId="0" borderId="10" xfId="0" applyNumberFormat="1" applyFont="1" applyFill="1" applyBorder="1" applyAlignment="1">
      <alignment vertical="center"/>
    </xf>
    <xf numFmtId="0" fontId="7" fillId="0" borderId="10" xfId="33" applyFont="1" applyFill="1" applyBorder="1" applyAlignment="1">
      <alignment horizontal="center" vertical="center" wrapText="1"/>
      <protection/>
    </xf>
    <xf numFmtId="0" fontId="7" fillId="0" borderId="19" xfId="33" applyFont="1" applyFill="1" applyBorder="1" applyAlignment="1">
      <alignment horizontal="center" vertical="center" wrapText="1"/>
      <protection/>
    </xf>
    <xf numFmtId="0" fontId="7" fillId="0" borderId="20" xfId="33" applyFont="1" applyFill="1" applyBorder="1" applyAlignment="1">
      <alignment horizontal="center" vertical="center" wrapText="1"/>
      <protection/>
    </xf>
    <xf numFmtId="0" fontId="7" fillId="0" borderId="21" xfId="33" applyFont="1" applyFill="1" applyBorder="1" applyAlignment="1">
      <alignment horizontal="center" vertical="center" wrapText="1"/>
      <protection/>
    </xf>
    <xf numFmtId="0" fontId="7" fillId="0" borderId="33" xfId="33" applyFont="1" applyFill="1" applyBorder="1" applyAlignment="1">
      <alignment horizontal="center" vertical="center" wrapText="1"/>
      <protection/>
    </xf>
    <xf numFmtId="0" fontId="8" fillId="0" borderId="26" xfId="33" applyFont="1" applyFill="1" applyBorder="1" applyAlignment="1">
      <alignment vertical="center"/>
      <protection/>
    </xf>
    <xf numFmtId="176" fontId="8" fillId="0" borderId="20" xfId="33" applyNumberFormat="1" applyFont="1" applyFill="1" applyBorder="1" applyAlignment="1">
      <alignment horizontal="right" vertical="center"/>
      <protection/>
    </xf>
    <xf numFmtId="176" fontId="8" fillId="0" borderId="26" xfId="33" applyNumberFormat="1" applyFont="1" applyFill="1" applyBorder="1" applyAlignment="1">
      <alignment horizontal="right" vertical="center"/>
      <protection/>
    </xf>
    <xf numFmtId="0" fontId="8" fillId="0" borderId="20" xfId="33" applyFont="1" applyFill="1" applyBorder="1" applyAlignment="1">
      <alignment vertical="center"/>
      <protection/>
    </xf>
    <xf numFmtId="176" fontId="4" fillId="0" borderId="0" xfId="33" applyNumberFormat="1" applyFont="1" applyFill="1">
      <alignment/>
      <protection/>
    </xf>
    <xf numFmtId="176" fontId="8" fillId="0" borderId="34" xfId="33" applyNumberFormat="1" applyFont="1" applyFill="1" applyBorder="1" applyAlignment="1">
      <alignment horizontal="right" vertical="center"/>
      <protection/>
    </xf>
    <xf numFmtId="0" fontId="8" fillId="0" borderId="20" xfId="33" applyFont="1" applyFill="1" applyBorder="1" applyAlignment="1">
      <alignment vertical="center" wrapText="1"/>
      <protection/>
    </xf>
    <xf numFmtId="176" fontId="8" fillId="0" borderId="30" xfId="33" applyNumberFormat="1" applyFont="1" applyFill="1" applyBorder="1" applyAlignment="1">
      <alignment horizontal="right" vertical="center"/>
      <protection/>
    </xf>
    <xf numFmtId="181" fontId="73" fillId="0" borderId="10" xfId="54" applyNumberFormat="1" applyFont="1" applyFill="1" applyBorder="1" applyAlignment="1" applyProtection="1">
      <alignment vertical="center"/>
      <protection locked="0"/>
    </xf>
    <xf numFmtId="176" fontId="74" fillId="0" borderId="10" xfId="54" applyNumberFormat="1" applyFont="1" applyFill="1" applyBorder="1" applyAlignment="1" applyProtection="1">
      <alignment horizontal="center" vertical="center" wrapText="1"/>
      <protection locked="0"/>
    </xf>
    <xf numFmtId="176" fontId="0" fillId="0" borderId="0" xfId="0" applyNumberFormat="1" applyFill="1" applyAlignment="1" applyProtection="1">
      <alignment/>
      <protection locked="0"/>
    </xf>
    <xf numFmtId="0" fontId="82"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75" fillId="0" borderId="10" xfId="0" applyFont="1" applyFill="1" applyBorder="1" applyAlignment="1" applyProtection="1">
      <alignment vertical="center" wrapText="1"/>
      <protection locked="0"/>
    </xf>
    <xf numFmtId="0" fontId="0" fillId="0" borderId="35"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57" fontId="0" fillId="0" borderId="10" xfId="0" applyNumberFormat="1" applyFont="1" applyFill="1" applyBorder="1" applyAlignment="1">
      <alignment vertical="center" wrapText="1"/>
    </xf>
    <xf numFmtId="179" fontId="0"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176" fontId="74" fillId="0" borderId="36" xfId="54" applyNumberFormat="1" applyFont="1" applyFill="1" applyBorder="1" applyAlignment="1" applyProtection="1">
      <alignment horizontal="center" vertical="center"/>
      <protection locked="0"/>
    </xf>
    <xf numFmtId="176" fontId="74" fillId="0" borderId="37" xfId="54" applyNumberFormat="1" applyFont="1" applyFill="1" applyBorder="1" applyAlignment="1" applyProtection="1">
      <alignment horizontal="center" vertical="center"/>
      <protection locked="0"/>
    </xf>
    <xf numFmtId="176" fontId="74" fillId="0" borderId="38" xfId="54"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76" fillId="0" borderId="24" xfId="0" applyFont="1" applyFill="1" applyBorder="1" applyAlignment="1" applyProtection="1">
      <alignment horizontal="left" vertical="center" wrapText="1"/>
      <protection locked="0"/>
    </xf>
    <xf numFmtId="0" fontId="76" fillId="0" borderId="24" xfId="0" applyFont="1" applyFill="1" applyBorder="1" applyAlignment="1" applyProtection="1">
      <alignment horizontal="left" vertical="center"/>
      <protection locked="0"/>
    </xf>
    <xf numFmtId="0" fontId="86" fillId="0" borderId="11" xfId="0" applyFont="1" applyFill="1" applyBorder="1" applyAlignment="1" applyProtection="1">
      <alignment horizontal="center" vertical="center" wrapText="1"/>
      <protection locked="0"/>
    </xf>
    <xf numFmtId="0" fontId="86" fillId="0" borderId="39" xfId="0" applyFont="1" applyFill="1" applyBorder="1" applyAlignment="1" applyProtection="1">
      <alignment horizontal="center" vertical="center" wrapText="1"/>
      <protection locked="0"/>
    </xf>
    <xf numFmtId="0" fontId="86"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88" fillId="0" borderId="24" xfId="0"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176" fontId="74" fillId="0" borderId="10" xfId="54" applyNumberFormat="1" applyFont="1" applyFill="1" applyBorder="1" applyAlignment="1" applyProtection="1">
      <alignment horizontal="center" vertical="center"/>
      <protection locked="0"/>
    </xf>
    <xf numFmtId="176" fontId="74" fillId="0" borderId="10" xfId="54"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92" fillId="0" borderId="0" xfId="0" applyFont="1" applyAlignment="1" applyProtection="1">
      <alignment horizontal="center" vertical="center"/>
      <protection locked="0"/>
    </xf>
    <xf numFmtId="0" fontId="77" fillId="0" borderId="24" xfId="0" applyFont="1" applyFill="1" applyBorder="1" applyAlignment="1" applyProtection="1">
      <alignment horizontal="left" vertical="center" wrapText="1"/>
      <protection locked="0"/>
    </xf>
    <xf numFmtId="0" fontId="15" fillId="0" borderId="24" xfId="0" applyFont="1" applyBorder="1" applyAlignment="1">
      <alignment horizontal="left" vertical="center" wrapText="1"/>
    </xf>
    <xf numFmtId="4" fontId="73" fillId="0" borderId="10" xfId="0" applyNumberFormat="1" applyFont="1" applyBorder="1" applyAlignment="1" applyProtection="1">
      <alignment horizontal="center" vertical="center"/>
      <protection locked="0"/>
    </xf>
    <xf numFmtId="0" fontId="16" fillId="0" borderId="0" xfId="0" applyFont="1" applyFill="1" applyAlignment="1">
      <alignment horizontal="center" vertical="center"/>
    </xf>
    <xf numFmtId="0" fontId="3" fillId="0" borderId="10" xfId="0" applyFont="1" applyFill="1" applyBorder="1" applyAlignment="1">
      <alignment horizontal="center" vertical="center"/>
    </xf>
    <xf numFmtId="4" fontId="7" fillId="0" borderId="10" xfId="0" applyNumberFormat="1" applyFont="1" applyBorder="1" applyAlignment="1" applyProtection="1">
      <alignment horizontal="center" vertical="center"/>
      <protection locked="0"/>
    </xf>
    <xf numFmtId="0" fontId="1" fillId="0" borderId="20" xfId="33" applyFont="1" applyFill="1" applyBorder="1" applyAlignment="1">
      <alignment horizontal="center" vertical="center" wrapText="1"/>
      <protection/>
    </xf>
    <xf numFmtId="0" fontId="1" fillId="0" borderId="21" xfId="33" applyFont="1" applyFill="1" applyBorder="1" applyAlignment="1">
      <alignment horizontal="center" vertical="center" wrapText="1"/>
      <protection/>
    </xf>
    <xf numFmtId="0" fontId="30" fillId="0" borderId="0" xfId="33" applyFont="1" applyFill="1" applyAlignment="1">
      <alignment horizontal="center" vertical="center"/>
      <protection/>
    </xf>
    <xf numFmtId="0" fontId="16" fillId="0" borderId="0" xfId="33" applyFont="1" applyFill="1" applyAlignment="1">
      <alignment horizontal="center" vertical="center"/>
      <protection/>
    </xf>
    <xf numFmtId="0" fontId="26" fillId="0" borderId="0" xfId="33" applyFont="1" applyFill="1" applyAlignment="1">
      <alignment horizontal="center" vertical="center"/>
      <protection/>
    </xf>
    <xf numFmtId="0" fontId="7" fillId="0" borderId="10" xfId="33" applyFont="1" applyFill="1" applyBorder="1" applyAlignment="1">
      <alignment horizontal="center" vertical="center" wrapText="1"/>
      <protection/>
    </xf>
    <xf numFmtId="0" fontId="7" fillId="0" borderId="19" xfId="33" applyFont="1" applyFill="1" applyBorder="1" applyAlignment="1">
      <alignment horizontal="center" vertical="center" wrapText="1"/>
      <protection/>
    </xf>
    <xf numFmtId="0" fontId="7" fillId="0" borderId="20" xfId="33" applyFont="1" applyFill="1" applyBorder="1" applyAlignment="1">
      <alignment horizontal="center" vertical="center" wrapText="1"/>
      <protection/>
    </xf>
    <xf numFmtId="0" fontId="7" fillId="0" borderId="21" xfId="33" applyFont="1" applyFill="1" applyBorder="1" applyAlignment="1">
      <alignment horizontal="center" vertical="center" wrapText="1"/>
      <protection/>
    </xf>
    <xf numFmtId="0" fontId="1" fillId="0" borderId="19" xfId="33" applyFont="1" applyFill="1" applyBorder="1" applyAlignment="1">
      <alignment horizontal="center" vertical="center" wrapText="1"/>
      <protection/>
    </xf>
    <xf numFmtId="0" fontId="16" fillId="0" borderId="0" xfId="33" applyFont="1" applyFill="1" applyAlignment="1">
      <alignment horizontal="left" vertical="center"/>
      <protection/>
    </xf>
    <xf numFmtId="49" fontId="30" fillId="0" borderId="0" xfId="33" applyNumberFormat="1" applyFont="1" applyFill="1" applyAlignment="1">
      <alignment horizontal="center" vertical="center"/>
      <protection/>
    </xf>
    <xf numFmtId="207" fontId="30" fillId="0" borderId="0" xfId="33" applyNumberFormat="1" applyFont="1" applyFill="1" applyAlignment="1">
      <alignment horizontal="center" vertical="center"/>
      <protection/>
    </xf>
    <xf numFmtId="0" fontId="92" fillId="0" borderId="0" xfId="0" applyFont="1" applyFill="1" applyAlignment="1" applyProtection="1">
      <alignment horizontal="center" vertical="center"/>
      <protection locked="0"/>
    </xf>
    <xf numFmtId="0" fontId="73" fillId="0" borderId="36" xfId="0" applyFont="1" applyFill="1" applyBorder="1" applyAlignment="1" applyProtection="1">
      <alignment horizontal="center" vertical="center" wrapText="1"/>
      <protection locked="0"/>
    </xf>
    <xf numFmtId="0" fontId="73" fillId="0" borderId="37" xfId="0" applyFont="1" applyFill="1" applyBorder="1" applyAlignment="1" applyProtection="1">
      <alignment horizontal="center" vertical="center" wrapText="1"/>
      <protection locked="0"/>
    </xf>
    <xf numFmtId="0" fontId="73" fillId="0" borderId="38"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177" fontId="86" fillId="0" borderId="10" xfId="42" applyNumberFormat="1" applyFont="1" applyFill="1" applyBorder="1" applyAlignment="1">
      <alignment horizontal="center" vertical="center" wrapText="1"/>
      <protection/>
    </xf>
    <xf numFmtId="181" fontId="93" fillId="0" borderId="0" xfId="55" applyNumberFormat="1" applyFont="1" applyFill="1" applyBorder="1" applyAlignment="1">
      <alignment horizontal="center" vertical="center"/>
    </xf>
    <xf numFmtId="181" fontId="82" fillId="0" borderId="0" xfId="55" applyNumberFormat="1" applyFont="1" applyFill="1" applyBorder="1" applyAlignment="1">
      <alignment horizontal="right" vertical="center"/>
    </xf>
    <xf numFmtId="177" fontId="86" fillId="0" borderId="10" xfId="42" applyNumberFormat="1" applyFont="1" applyFill="1" applyBorder="1" applyAlignment="1">
      <alignment horizontal="center" vertical="center"/>
      <protection/>
    </xf>
    <xf numFmtId="177" fontId="86" fillId="0" borderId="36" xfId="42" applyNumberFormat="1" applyFont="1" applyFill="1" applyBorder="1" applyAlignment="1">
      <alignment horizontal="center" vertical="center"/>
      <protection/>
    </xf>
    <xf numFmtId="177" fontId="86" fillId="0" borderId="37" xfId="42" applyNumberFormat="1" applyFont="1" applyFill="1" applyBorder="1" applyAlignment="1">
      <alignment horizontal="center" vertical="center"/>
      <protection/>
    </xf>
    <xf numFmtId="177" fontId="86" fillId="0" borderId="38" xfId="42" applyNumberFormat="1" applyFont="1" applyFill="1" applyBorder="1" applyAlignment="1">
      <alignment horizontal="center" vertical="center"/>
      <protection/>
    </xf>
    <xf numFmtId="0" fontId="85" fillId="0" borderId="10" xfId="0" applyFont="1" applyFill="1" applyBorder="1" applyAlignment="1">
      <alignment horizontal="center" vertical="center"/>
    </xf>
    <xf numFmtId="0" fontId="85" fillId="0" borderId="36"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38" xfId="0" applyFont="1" applyFill="1" applyBorder="1" applyAlignment="1">
      <alignment horizontal="center" vertical="center"/>
    </xf>
    <xf numFmtId="0" fontId="82" fillId="0" borderId="11" xfId="0" applyFont="1" applyFill="1" applyBorder="1" applyAlignment="1">
      <alignment horizontal="center" vertical="center" wrapText="1"/>
    </xf>
    <xf numFmtId="0" fontId="82" fillId="0" borderId="39"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94" fillId="0" borderId="0" xfId="0" applyFont="1" applyFill="1" applyAlignment="1">
      <alignment horizontal="center" vertical="center"/>
    </xf>
    <xf numFmtId="0" fontId="93" fillId="0" borderId="0" xfId="0" applyFont="1" applyFill="1" applyBorder="1" applyAlignment="1">
      <alignment horizontal="center" vertical="center"/>
    </xf>
    <xf numFmtId="0" fontId="93" fillId="0" borderId="0" xfId="0" applyFont="1" applyFill="1" applyBorder="1" applyAlignment="1">
      <alignment horizontal="center" vertical="center" wrapText="1"/>
    </xf>
    <xf numFmtId="43" fontId="84" fillId="0" borderId="11" xfId="54" applyFont="1" applyFill="1" applyBorder="1" applyAlignment="1">
      <alignment vertical="center" wrapText="1"/>
    </xf>
    <xf numFmtId="43" fontId="84" fillId="0" borderId="39" xfId="54" applyFont="1" applyFill="1" applyBorder="1" applyAlignment="1">
      <alignment vertical="center" wrapText="1"/>
    </xf>
    <xf numFmtId="43" fontId="84" fillId="0" borderId="12" xfId="54" applyFont="1" applyFill="1" applyBorder="1" applyAlignment="1">
      <alignment vertical="center" wrapText="1"/>
    </xf>
    <xf numFmtId="0" fontId="87" fillId="0" borderId="36"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7" fillId="0" borderId="38"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36" xfId="0" applyFont="1" applyFill="1" applyBorder="1" applyAlignment="1">
      <alignment horizontal="center" vertical="center" wrapText="1"/>
    </xf>
    <xf numFmtId="177" fontId="87" fillId="0" borderId="10" xfId="0" applyNumberFormat="1" applyFont="1" applyFill="1" applyBorder="1" applyAlignment="1">
      <alignment horizontal="right" vertical="center" wrapText="1"/>
    </xf>
    <xf numFmtId="206" fontId="87" fillId="0" borderId="1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5" fillId="0" borderId="0" xfId="0" applyFont="1" applyFill="1" applyAlignment="1">
      <alignment horizontal="left" vertical="center" wrapText="1"/>
    </xf>
    <xf numFmtId="0" fontId="87" fillId="0" borderId="10" xfId="0" applyFont="1" applyFill="1" applyBorder="1" applyAlignment="1">
      <alignment horizontal="center" vertical="center" textRotation="255" wrapText="1"/>
    </xf>
    <xf numFmtId="0" fontId="86" fillId="0" borderId="10" xfId="0" applyFont="1" applyFill="1" applyBorder="1" applyAlignment="1">
      <alignment horizontal="center" vertical="center" textRotation="255"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_录入表"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千位分隔 2" xfId="55"/>
    <cellStyle name="千位分隔 3"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5105;&#30340;&#25991;&#26723;\&#21382;&#24180;&#24180;&#21021;&#19979;&#36798;&#39044;&#31639;&#12289;&#39044;&#31639;&#25253;&#21578;&#25991;&#20214;&#22841;\&#21382;&#24180;&#39044;&#31639;&#25253;&#21578;\&#24180;&#21021;&#39044;&#31639;\2022&#24180;&#39044;&#31639;\13.2022&#24180;&#39044;&#31639;&#33609;&#26696;\&#65288;&#23450;&#65289;2022&#24180;&#20154;&#20195;&#20250;-&#21512;&#24182;&#31354;&#28207;\2.&#25919;&#24220;&#39044;&#31639;\&#25919;&#24220;&#39044;&#31639;-&#33609;&#26696;\&#20154;&#22823;&#20250;&#35758;\&#20154;&#20195;&#20250;\&#27029;&#22478;&#21306;2022&#24180;&#39044;&#31639;&#33609;&#26696;\&#65288;&#27029;&#22478;-&#21512;&#24182;&#21518;%20&#23450;&#31295;&#65289;2022&#24180;&#39044;&#31639;&#34920;&#26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一 收入执行情况 (2021)"/>
      <sheetName val="附表二 支出执行情况 (2021"/>
      <sheetName val="附表三   支出执行情况 (2020)"/>
      <sheetName val="Sheet3"/>
      <sheetName val="附表四  收支情况表"/>
      <sheetName val="附表五  地方政府债务余额及限额情况表"/>
      <sheetName val="附表六  债券分配及用途"/>
      <sheetName val="附表七  2022年预算收入情况表"/>
      <sheetName val="附表八   支出情况"/>
      <sheetName val="附表九  2022年 预算支出情况表（功能分类）"/>
      <sheetName val="附表十  2022年 预算支出情况表（经济分类）"/>
      <sheetName val="附表十一  收支平衡表"/>
      <sheetName val="附表十二  三公经费"/>
      <sheetName val="附表十三   2021年政府性基金收支表"/>
      <sheetName val="附表十四  2022年政府性基金收支表"/>
      <sheetName val="附表十五、2021全区社保预算执行"/>
      <sheetName val="附表十六、预算总表 (2)"/>
      <sheetName val="附表十七、城乡居民基本养老保险"/>
      <sheetName val="附表十八、机关事业养老收支表 (2)"/>
      <sheetName val="附件十九、基本养老基础资料表 (2)"/>
      <sheetName val="附表二十  2021年国有资本经营预算收入完成情况"/>
      <sheetName val="附表二十一   2021年国有资本经营预算支出完成情况"/>
      <sheetName val="附表二十二   2022年 国有资本经营预算收支总表"/>
      <sheetName val="附表二十三   国有资本经营预算收入表 按科目"/>
      <sheetName val="附表二十四   国有资本经营预算支出表 按科目"/>
      <sheetName val="附表二十五  2022年国有资本经营预算收入表 按企业"/>
      <sheetName val="附表二十六   2022年国有资本经营预算支出表 按企业"/>
      <sheetName val="二十七 2022年提前下达债券"/>
    </sheetNames>
    <sheetDataSet>
      <sheetData sheetId="7">
        <row r="7">
          <cell r="C7">
            <v>80555</v>
          </cell>
        </row>
        <row r="21">
          <cell r="C21">
            <v>42504.759699999995</v>
          </cell>
        </row>
      </sheetData>
      <sheetData sheetId="8">
        <row r="31">
          <cell r="C31">
            <v>577675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20"/>
  <sheetViews>
    <sheetView zoomScalePageLayoutView="0" workbookViewId="0" topLeftCell="A1">
      <selection activeCell="E9" sqref="E9"/>
    </sheetView>
  </sheetViews>
  <sheetFormatPr defaultColWidth="9.140625" defaultRowHeight="15"/>
  <cols>
    <col min="1" max="1" width="28.28125" style="1" customWidth="1"/>
    <col min="2" max="2" width="13.57421875" style="1" customWidth="1"/>
    <col min="3" max="3" width="13.8515625" style="1" customWidth="1"/>
    <col min="4" max="4" width="14.28125" style="1" customWidth="1"/>
    <col min="5" max="6" width="15.7109375" style="1" customWidth="1"/>
    <col min="7" max="7" width="17.7109375" style="1" customWidth="1"/>
    <col min="8" max="8" width="15.28125" style="1" customWidth="1"/>
    <col min="9" max="9" width="13.7109375" style="1" customWidth="1"/>
    <col min="10" max="10" width="16.28125" style="1" customWidth="1"/>
    <col min="11" max="11" width="15.421875" style="1" customWidth="1"/>
    <col min="12" max="12" width="14.00390625" style="1" customWidth="1"/>
    <col min="13" max="13" width="9.00390625" style="1" customWidth="1"/>
    <col min="14" max="14" width="0" style="1" hidden="1" customWidth="1"/>
    <col min="15" max="236" width="9.00390625" style="1" customWidth="1"/>
    <col min="237" max="237" width="34.00390625" style="1" customWidth="1"/>
    <col min="238" max="238" width="18.8515625" style="1" customWidth="1"/>
    <col min="239" max="239" width="20.7109375" style="1" customWidth="1"/>
    <col min="240" max="240" width="17.421875" style="1" customWidth="1"/>
    <col min="241" max="241" width="18.421875" style="1" customWidth="1"/>
    <col min="242" max="244" width="15.421875" style="1" customWidth="1"/>
    <col min="245" max="245" width="14.7109375" style="1" customWidth="1"/>
    <col min="246" max="246" width="14.00390625" style="1" customWidth="1"/>
    <col min="247" max="247" width="15.28125" style="1" customWidth="1"/>
    <col min="248" max="248" width="7.00390625" style="1" customWidth="1"/>
    <col min="249" max="250" width="0" style="1" hidden="1" customWidth="1"/>
    <col min="251" max="16384" width="9.00390625" style="1" customWidth="1"/>
  </cols>
  <sheetData>
    <row r="1" spans="1:7" ht="29.25" customHeight="1">
      <c r="A1" s="277" t="s">
        <v>19</v>
      </c>
      <c r="C1" s="4"/>
      <c r="D1" s="4"/>
      <c r="G1" s="4"/>
    </row>
    <row r="2" spans="1:12" s="5" customFormat="1" ht="42.75" customHeight="1">
      <c r="A2" s="338" t="s">
        <v>79</v>
      </c>
      <c r="B2" s="338"/>
      <c r="C2" s="338"/>
      <c r="D2" s="338"/>
      <c r="E2" s="338"/>
      <c r="F2" s="338"/>
      <c r="G2" s="338"/>
      <c r="H2" s="338"/>
      <c r="I2" s="338"/>
      <c r="J2" s="338"/>
      <c r="K2" s="338"/>
      <c r="L2" s="338"/>
    </row>
    <row r="3" spans="1:12" ht="24.75" customHeight="1">
      <c r="A3" s="6"/>
      <c r="B3" s="7"/>
      <c r="F3" s="8"/>
      <c r="I3" s="9"/>
      <c r="L3" s="9" t="s">
        <v>20</v>
      </c>
    </row>
    <row r="4" spans="1:12" s="10" customFormat="1" ht="43.5" customHeight="1">
      <c r="A4" s="341" t="s">
        <v>56</v>
      </c>
      <c r="B4" s="344" t="s">
        <v>57</v>
      </c>
      <c r="C4" s="336" t="s">
        <v>58</v>
      </c>
      <c r="D4" s="336"/>
      <c r="E4" s="347" t="s">
        <v>357</v>
      </c>
      <c r="F4" s="348"/>
      <c r="G4" s="333" t="s">
        <v>358</v>
      </c>
      <c r="H4" s="334"/>
      <c r="I4" s="335"/>
      <c r="J4" s="333" t="s">
        <v>359</v>
      </c>
      <c r="K4" s="334"/>
      <c r="L4" s="335"/>
    </row>
    <row r="5" spans="1:12" s="10" customFormat="1" ht="33.75" customHeight="1">
      <c r="A5" s="342"/>
      <c r="B5" s="345"/>
      <c r="C5" s="337" t="s">
        <v>355</v>
      </c>
      <c r="D5" s="337" t="s">
        <v>356</v>
      </c>
      <c r="E5" s="332" t="s">
        <v>59</v>
      </c>
      <c r="F5" s="332" t="s">
        <v>60</v>
      </c>
      <c r="G5" s="27" t="s">
        <v>61</v>
      </c>
      <c r="H5" s="27" t="s">
        <v>62</v>
      </c>
      <c r="I5" s="27" t="s">
        <v>9</v>
      </c>
      <c r="J5" s="27" t="s">
        <v>61</v>
      </c>
      <c r="K5" s="27" t="s">
        <v>62</v>
      </c>
      <c r="L5" s="27" t="s">
        <v>9</v>
      </c>
    </row>
    <row r="6" spans="1:12" s="10" customFormat="1" ht="31.5" customHeight="1">
      <c r="A6" s="343"/>
      <c r="B6" s="346"/>
      <c r="C6" s="336"/>
      <c r="D6" s="336"/>
      <c r="E6" s="332"/>
      <c r="F6" s="332"/>
      <c r="G6" s="28" t="s">
        <v>63</v>
      </c>
      <c r="H6" s="28" t="s">
        <v>10</v>
      </c>
      <c r="I6" s="28" t="s">
        <v>11</v>
      </c>
      <c r="J6" s="28" t="s">
        <v>63</v>
      </c>
      <c r="K6" s="28" t="s">
        <v>10</v>
      </c>
      <c r="L6" s="28" t="s">
        <v>567</v>
      </c>
    </row>
    <row r="7" spans="1:12" s="11" customFormat="1" ht="40.5" customHeight="1">
      <c r="A7" s="29" t="s">
        <v>64</v>
      </c>
      <c r="B7" s="30">
        <f>B8+B9</f>
        <v>91455</v>
      </c>
      <c r="C7" s="30">
        <f>C8+C9</f>
        <v>47535</v>
      </c>
      <c r="D7" s="30">
        <f>D8+D9</f>
        <v>51233</v>
      </c>
      <c r="E7" s="31">
        <f>C7-B7</f>
        <v>-43920</v>
      </c>
      <c r="F7" s="32">
        <f>E7/B7</f>
        <v>-0.48023618172871907</v>
      </c>
      <c r="G7" s="30">
        <f>G8+G9</f>
        <v>60475</v>
      </c>
      <c r="H7" s="33">
        <f>C7-G7</f>
        <v>-12940</v>
      </c>
      <c r="I7" s="32">
        <f>H7/G7</f>
        <v>-0.2139727159983464</v>
      </c>
      <c r="J7" s="30">
        <f>J8+J9</f>
        <v>61848</v>
      </c>
      <c r="K7" s="33">
        <f>D7-J7</f>
        <v>-10615</v>
      </c>
      <c r="L7" s="32">
        <f>K7/J7</f>
        <v>-0.17163044884232312</v>
      </c>
    </row>
    <row r="8" spans="1:12" s="11" customFormat="1" ht="33.75" customHeight="1">
      <c r="A8" s="34" t="s">
        <v>65</v>
      </c>
      <c r="B8" s="35">
        <v>80555</v>
      </c>
      <c r="C8" s="35">
        <v>40414</v>
      </c>
      <c r="D8" s="35">
        <v>44112</v>
      </c>
      <c r="E8" s="36">
        <f aca="true" t="shared" si="0" ref="E8:E13">C8-B8</f>
        <v>-40141</v>
      </c>
      <c r="F8" s="37">
        <f aca="true" t="shared" si="1" ref="F8:F13">E8/B8</f>
        <v>-0.49830550555521075</v>
      </c>
      <c r="G8" s="38">
        <v>53400</v>
      </c>
      <c r="H8" s="38">
        <f aca="true" t="shared" si="2" ref="H8:H13">C8-G8</f>
        <v>-12986</v>
      </c>
      <c r="I8" s="37">
        <f aca="true" t="shared" si="3" ref="I8:I13">H8/G8</f>
        <v>-0.24318352059925094</v>
      </c>
      <c r="J8" s="38">
        <v>54773</v>
      </c>
      <c r="K8" s="33">
        <f aca="true" t="shared" si="4" ref="K8:K13">D8-J8</f>
        <v>-10661</v>
      </c>
      <c r="L8" s="37">
        <f aca="true" t="shared" si="5" ref="L8:L13">K8/J8</f>
        <v>-0.19463969474010917</v>
      </c>
    </row>
    <row r="9" spans="1:12" s="11" customFormat="1" ht="33.75" customHeight="1">
      <c r="A9" s="34" t="s">
        <v>66</v>
      </c>
      <c r="B9" s="35">
        <v>10900</v>
      </c>
      <c r="C9" s="35">
        <v>7121</v>
      </c>
      <c r="D9" s="35">
        <v>7121</v>
      </c>
      <c r="E9" s="36">
        <f t="shared" si="0"/>
        <v>-3779</v>
      </c>
      <c r="F9" s="37">
        <f t="shared" si="1"/>
        <v>-0.346697247706422</v>
      </c>
      <c r="G9" s="38">
        <v>7075</v>
      </c>
      <c r="H9" s="38">
        <f t="shared" si="2"/>
        <v>46</v>
      </c>
      <c r="I9" s="37">
        <f t="shared" si="3"/>
        <v>0.0065017667844522965</v>
      </c>
      <c r="J9" s="38">
        <v>7075</v>
      </c>
      <c r="K9" s="33">
        <f t="shared" si="4"/>
        <v>46</v>
      </c>
      <c r="L9" s="37">
        <f t="shared" si="5"/>
        <v>0.0065017667844522965</v>
      </c>
    </row>
    <row r="10" spans="1:12" s="11" customFormat="1" ht="33.75" customHeight="1">
      <c r="A10" s="39" t="s">
        <v>67</v>
      </c>
      <c r="B10" s="30">
        <v>31605</v>
      </c>
      <c r="C10" s="30">
        <v>6886</v>
      </c>
      <c r="D10" s="30">
        <v>6886</v>
      </c>
      <c r="E10" s="31">
        <f t="shared" si="0"/>
        <v>-24719</v>
      </c>
      <c r="F10" s="32">
        <f t="shared" si="1"/>
        <v>-0.7821230817908559</v>
      </c>
      <c r="G10" s="33">
        <v>15676</v>
      </c>
      <c r="H10" s="33">
        <f t="shared" si="2"/>
        <v>-8790</v>
      </c>
      <c r="I10" s="32">
        <f t="shared" si="3"/>
        <v>-0.560729778004593</v>
      </c>
      <c r="J10" s="33">
        <v>15676</v>
      </c>
      <c r="K10" s="33">
        <f t="shared" si="4"/>
        <v>-8790</v>
      </c>
      <c r="L10" s="32">
        <f t="shared" si="5"/>
        <v>-0.560729778004593</v>
      </c>
    </row>
    <row r="11" spans="1:12" ht="33.75" customHeight="1">
      <c r="A11" s="40" t="s">
        <v>68</v>
      </c>
      <c r="B11" s="30">
        <f>B12+B13</f>
        <v>123060</v>
      </c>
      <c r="C11" s="30">
        <f>C12+C13</f>
        <v>54421</v>
      </c>
      <c r="D11" s="30">
        <f>D12+D13</f>
        <v>58119</v>
      </c>
      <c r="E11" s="31">
        <f t="shared" si="0"/>
        <v>-68639</v>
      </c>
      <c r="F11" s="32">
        <f t="shared" si="1"/>
        <v>-0.5577685681781245</v>
      </c>
      <c r="G11" s="30">
        <f>G12+G13</f>
        <v>76151</v>
      </c>
      <c r="H11" s="33">
        <f t="shared" si="2"/>
        <v>-21730</v>
      </c>
      <c r="I11" s="32">
        <f t="shared" si="3"/>
        <v>-0.28535409909259235</v>
      </c>
      <c r="J11" s="30">
        <f>J12+J13</f>
        <v>77524</v>
      </c>
      <c r="K11" s="33">
        <f t="shared" si="4"/>
        <v>-19405</v>
      </c>
      <c r="L11" s="32">
        <f t="shared" si="5"/>
        <v>-0.2503095815489397</v>
      </c>
    </row>
    <row r="12" spans="1:12" ht="33.75" customHeight="1">
      <c r="A12" s="41" t="s">
        <v>69</v>
      </c>
      <c r="B12" s="35">
        <f>B8</f>
        <v>80555</v>
      </c>
      <c r="C12" s="35">
        <f>C8</f>
        <v>40414</v>
      </c>
      <c r="D12" s="35">
        <f>D8</f>
        <v>44112</v>
      </c>
      <c r="E12" s="36">
        <f t="shared" si="0"/>
        <v>-40141</v>
      </c>
      <c r="F12" s="37">
        <f t="shared" si="1"/>
        <v>-0.49830550555521075</v>
      </c>
      <c r="G12" s="35">
        <f>G8</f>
        <v>53400</v>
      </c>
      <c r="H12" s="38">
        <f t="shared" si="2"/>
        <v>-12986</v>
      </c>
      <c r="I12" s="37">
        <f t="shared" si="3"/>
        <v>-0.24318352059925094</v>
      </c>
      <c r="J12" s="35">
        <f>J8</f>
        <v>54773</v>
      </c>
      <c r="K12" s="33">
        <f t="shared" si="4"/>
        <v>-10661</v>
      </c>
      <c r="L12" s="37">
        <f t="shared" si="5"/>
        <v>-0.19463969474010917</v>
      </c>
    </row>
    <row r="13" spans="1:12" ht="33.75" customHeight="1">
      <c r="A13" s="41" t="s">
        <v>70</v>
      </c>
      <c r="B13" s="35">
        <f>B9+B10</f>
        <v>42505</v>
      </c>
      <c r="C13" s="35">
        <f>C9+C10</f>
        <v>14007</v>
      </c>
      <c r="D13" s="35">
        <f>D9+D10</f>
        <v>14007</v>
      </c>
      <c r="E13" s="36">
        <f t="shared" si="0"/>
        <v>-28498</v>
      </c>
      <c r="F13" s="37">
        <f t="shared" si="1"/>
        <v>-0.6704622985531113</v>
      </c>
      <c r="G13" s="35">
        <f>G9+G10</f>
        <v>22751</v>
      </c>
      <c r="H13" s="38">
        <f t="shared" si="2"/>
        <v>-8744</v>
      </c>
      <c r="I13" s="37">
        <f t="shared" si="3"/>
        <v>-0.384334754516285</v>
      </c>
      <c r="J13" s="35">
        <f>J9+J10</f>
        <v>22751</v>
      </c>
      <c r="K13" s="33">
        <f t="shared" si="4"/>
        <v>-8744</v>
      </c>
      <c r="L13" s="37">
        <f t="shared" si="5"/>
        <v>-0.384334754516285</v>
      </c>
    </row>
    <row r="14" spans="1:12" ht="90.75" customHeight="1">
      <c r="A14" s="339" t="s">
        <v>565</v>
      </c>
      <c r="B14" s="340"/>
      <c r="C14" s="340"/>
      <c r="D14" s="340"/>
      <c r="E14" s="340"/>
      <c r="F14" s="340"/>
      <c r="G14" s="340"/>
      <c r="H14" s="340"/>
      <c r="I14" s="340"/>
      <c r="J14" s="340"/>
      <c r="K14" s="340"/>
      <c r="L14" s="340"/>
    </row>
    <row r="15" spans="5:6" ht="24" customHeight="1">
      <c r="E15" s="3"/>
      <c r="F15" s="3"/>
    </row>
    <row r="16" spans="5:6" ht="24" customHeight="1">
      <c r="E16" s="3"/>
      <c r="F16" s="3"/>
    </row>
    <row r="17" spans="5:6" ht="7.5" customHeight="1">
      <c r="E17" s="3"/>
      <c r="F17" s="3"/>
    </row>
    <row r="18" spans="5:6" ht="19.5" customHeight="1">
      <c r="E18" s="3"/>
      <c r="F18" s="3"/>
    </row>
    <row r="19" spans="5:6" ht="14.25" customHeight="1" hidden="1">
      <c r="E19" s="3"/>
      <c r="F19" s="3"/>
    </row>
    <row r="20" spans="5:6" ht="14.25" customHeight="1" hidden="1">
      <c r="E20" s="3"/>
      <c r="F20" s="3"/>
    </row>
    <row r="21" ht="18.75" customHeight="1"/>
  </sheetData>
  <sheetProtection/>
  <mergeCells count="12">
    <mergeCell ref="A2:L2"/>
    <mergeCell ref="A14:L14"/>
    <mergeCell ref="A4:A6"/>
    <mergeCell ref="B4:B6"/>
    <mergeCell ref="E4:F4"/>
    <mergeCell ref="E5:E6"/>
    <mergeCell ref="F5:F6"/>
    <mergeCell ref="G4:I4"/>
    <mergeCell ref="C4:D4"/>
    <mergeCell ref="C5:C6"/>
    <mergeCell ref="D5:D6"/>
    <mergeCell ref="J4:L4"/>
  </mergeCells>
  <printOptions horizontalCentered="1"/>
  <pageMargins left="0.4330708661417323" right="0.7086614173228347" top="0.7480314960629921" bottom="0.7480314960629921" header="0.3937007874015748" footer="0.31496062992125984"/>
  <pageSetup fitToHeight="10" fitToWidth="1" horizontalDpi="600" verticalDpi="600" orientation="landscape" paperSize="9" scale="70"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0">
      <selection activeCell="A14" sqref="A14:L14"/>
    </sheetView>
  </sheetViews>
  <sheetFormatPr defaultColWidth="9.140625" defaultRowHeight="15"/>
  <cols>
    <col min="1" max="1" width="37.57421875" style="1" customWidth="1"/>
    <col min="2" max="2" width="12.57421875" style="1" hidden="1" customWidth="1"/>
    <col min="3" max="3" width="12.57421875" style="1" customWidth="1"/>
    <col min="4" max="4" width="15.421875" style="1" customWidth="1"/>
    <col min="5" max="5" width="37.57421875" style="1" customWidth="1"/>
    <col min="6" max="6" width="12.57421875" style="1" hidden="1" customWidth="1"/>
    <col min="7" max="7" width="18.140625" style="1" customWidth="1"/>
    <col min="8" max="8" width="17.140625" style="1" customWidth="1"/>
    <col min="9" max="16384" width="9.00390625" style="1" customWidth="1"/>
  </cols>
  <sheetData>
    <row r="1" spans="1:8" ht="30" customHeight="1">
      <c r="A1" s="280" t="s">
        <v>546</v>
      </c>
      <c r="B1" s="268"/>
      <c r="C1" s="268"/>
      <c r="D1" s="268"/>
      <c r="E1" s="268"/>
      <c r="F1" s="268"/>
      <c r="G1" s="5"/>
      <c r="H1" s="5"/>
    </row>
    <row r="2" spans="1:8" ht="39.75" customHeight="1">
      <c r="A2" s="376" t="s">
        <v>563</v>
      </c>
      <c r="B2" s="376"/>
      <c r="C2" s="376"/>
      <c r="D2" s="376"/>
      <c r="E2" s="376"/>
      <c r="F2" s="376"/>
      <c r="G2" s="376"/>
      <c r="H2" s="376"/>
    </row>
    <row r="3" spans="2:8" ht="30" customHeight="1">
      <c r="B3" s="269"/>
      <c r="C3" s="269"/>
      <c r="D3" s="269"/>
      <c r="E3" s="269"/>
      <c r="F3" s="269"/>
      <c r="G3" s="269"/>
      <c r="H3" s="270" t="s">
        <v>78</v>
      </c>
    </row>
    <row r="4" spans="1:8" ht="39.75" customHeight="1">
      <c r="A4" s="377" t="s">
        <v>510</v>
      </c>
      <c r="B4" s="378"/>
      <c r="C4" s="378"/>
      <c r="D4" s="379"/>
      <c r="E4" s="377" t="s">
        <v>511</v>
      </c>
      <c r="F4" s="378"/>
      <c r="G4" s="378"/>
      <c r="H4" s="379"/>
    </row>
    <row r="5" spans="1:8" ht="39.75" customHeight="1">
      <c r="A5" s="380" t="s">
        <v>512</v>
      </c>
      <c r="B5" s="377" t="s">
        <v>503</v>
      </c>
      <c r="C5" s="378"/>
      <c r="D5" s="379"/>
      <c r="E5" s="380" t="s">
        <v>513</v>
      </c>
      <c r="F5" s="377" t="s">
        <v>514</v>
      </c>
      <c r="G5" s="378"/>
      <c r="H5" s="379"/>
    </row>
    <row r="6" spans="1:8" ht="39.75" customHeight="1">
      <c r="A6" s="381"/>
      <c r="B6" s="275" t="s">
        <v>534</v>
      </c>
      <c r="C6" s="275" t="s">
        <v>535</v>
      </c>
      <c r="D6" s="275" t="s">
        <v>536</v>
      </c>
      <c r="E6" s="381"/>
      <c r="F6" s="276" t="s">
        <v>537</v>
      </c>
      <c r="G6" s="275" t="s">
        <v>535</v>
      </c>
      <c r="H6" s="275" t="s">
        <v>536</v>
      </c>
    </row>
    <row r="7" spans="1:8" ht="34.5" customHeight="1">
      <c r="A7" s="271" t="s">
        <v>515</v>
      </c>
      <c r="B7" s="272"/>
      <c r="C7" s="272"/>
      <c r="D7" s="273">
        <f>_xlfn.IFERROR((C7/B7-1)*100,"")</f>
      </c>
      <c r="E7" s="271" t="s">
        <v>516</v>
      </c>
      <c r="F7" s="272"/>
      <c r="G7" s="272"/>
      <c r="H7" s="273">
        <f aca="true" t="shared" si="0" ref="H7:H12">_xlfn.IFERROR((G7/F7-1)*100,"")</f>
      </c>
    </row>
    <row r="8" spans="1:8" ht="34.5" customHeight="1">
      <c r="A8" s="271" t="s">
        <v>517</v>
      </c>
      <c r="B8" s="272"/>
      <c r="C8" s="272"/>
      <c r="D8" s="273">
        <f>_xlfn.IFERROR((C8/B8-1)*100,"")</f>
      </c>
      <c r="E8" s="271" t="s">
        <v>518</v>
      </c>
      <c r="F8" s="272"/>
      <c r="G8" s="272"/>
      <c r="H8" s="273">
        <f t="shared" si="0"/>
      </c>
    </row>
    <row r="9" spans="1:8" ht="34.5" customHeight="1">
      <c r="A9" s="271" t="s">
        <v>519</v>
      </c>
      <c r="B9" s="272"/>
      <c r="C9" s="272"/>
      <c r="D9" s="273">
        <f>_xlfn.IFERROR((C9/B9-1)*100,"")</f>
      </c>
      <c r="E9" s="271" t="s">
        <v>520</v>
      </c>
      <c r="F9" s="272"/>
      <c r="G9" s="272"/>
      <c r="H9" s="273">
        <f t="shared" si="0"/>
      </c>
    </row>
    <row r="10" spans="1:8" ht="34.5" customHeight="1">
      <c r="A10" s="271" t="s">
        <v>521</v>
      </c>
      <c r="B10" s="272">
        <v>11</v>
      </c>
      <c r="C10" s="272">
        <v>12</v>
      </c>
      <c r="D10" s="273">
        <v>12</v>
      </c>
      <c r="E10" s="271" t="s">
        <v>522</v>
      </c>
      <c r="F10" s="272"/>
      <c r="G10" s="272"/>
      <c r="H10" s="273">
        <f t="shared" si="0"/>
      </c>
    </row>
    <row r="11" spans="1:8" ht="34.5" customHeight="1">
      <c r="A11" s="271" t="s">
        <v>523</v>
      </c>
      <c r="B11" s="272"/>
      <c r="C11" s="272"/>
      <c r="D11" s="273">
        <f>_xlfn.IFERROR((C11/B11-1)*100,"")</f>
      </c>
      <c r="E11" s="271" t="s">
        <v>524</v>
      </c>
      <c r="F11" s="272">
        <v>11</v>
      </c>
      <c r="G11" s="272">
        <f>61+25</f>
        <v>86</v>
      </c>
      <c r="H11" s="273">
        <v>12</v>
      </c>
    </row>
    <row r="12" spans="1:8" ht="34.5" customHeight="1">
      <c r="A12" s="271" t="s">
        <v>525</v>
      </c>
      <c r="B12" s="272">
        <v>49</v>
      </c>
      <c r="C12" s="272">
        <v>25</v>
      </c>
      <c r="D12" s="273">
        <f>25</f>
        <v>25</v>
      </c>
      <c r="E12" s="271" t="s">
        <v>525</v>
      </c>
      <c r="F12" s="272"/>
      <c r="G12" s="272"/>
      <c r="H12" s="273">
        <f t="shared" si="0"/>
      </c>
    </row>
    <row r="13" spans="1:8" ht="34.5" customHeight="1">
      <c r="A13" s="23" t="s">
        <v>526</v>
      </c>
      <c r="B13" s="273">
        <f>SUM(B7:B12)</f>
        <v>60</v>
      </c>
      <c r="C13" s="273">
        <f>SUM(C7:C12)</f>
        <v>37</v>
      </c>
      <c r="D13" s="273">
        <f>SUM(D7:D12)</f>
        <v>37</v>
      </c>
      <c r="E13" s="23" t="s">
        <v>527</v>
      </c>
      <c r="F13" s="273">
        <f>SUM(F7:F11)</f>
        <v>11</v>
      </c>
      <c r="G13" s="273">
        <f>SUM(G7:G12)</f>
        <v>86</v>
      </c>
      <c r="H13" s="273">
        <v>12</v>
      </c>
    </row>
    <row r="14" spans="1:8" ht="34.5" customHeight="1">
      <c r="A14" s="274" t="s">
        <v>528</v>
      </c>
      <c r="B14" s="272"/>
      <c r="C14" s="272">
        <v>49</v>
      </c>
      <c r="D14" s="272">
        <v>49</v>
      </c>
      <c r="E14" s="274" t="s">
        <v>529</v>
      </c>
      <c r="F14" s="272">
        <v>49</v>
      </c>
      <c r="G14" s="272"/>
      <c r="H14" s="272">
        <v>74</v>
      </c>
    </row>
    <row r="15" spans="1:8" ht="34.5" customHeight="1">
      <c r="A15" s="274" t="s">
        <v>530</v>
      </c>
      <c r="B15" s="272"/>
      <c r="C15" s="272">
        <v>49</v>
      </c>
      <c r="D15" s="272">
        <v>49</v>
      </c>
      <c r="E15" s="274" t="s">
        <v>530</v>
      </c>
      <c r="F15" s="272">
        <v>49</v>
      </c>
      <c r="G15" s="272"/>
      <c r="H15" s="272">
        <v>74</v>
      </c>
    </row>
    <row r="16" spans="1:8" ht="34.5" customHeight="1">
      <c r="A16" s="23" t="s">
        <v>531</v>
      </c>
      <c r="B16" s="273">
        <f>B13+B14</f>
        <v>60</v>
      </c>
      <c r="C16" s="273">
        <f>C13+C14</f>
        <v>86</v>
      </c>
      <c r="D16" s="273">
        <f>D13+D14</f>
        <v>86</v>
      </c>
      <c r="E16" s="23" t="s">
        <v>532</v>
      </c>
      <c r="F16" s="273">
        <f>F13+F14</f>
        <v>60</v>
      </c>
      <c r="G16" s="273">
        <f>G13+G14</f>
        <v>86</v>
      </c>
      <c r="H16" s="273">
        <f>H13+H14</f>
        <v>86</v>
      </c>
    </row>
  </sheetData>
  <sheetProtection/>
  <mergeCells count="7">
    <mergeCell ref="A2:H2"/>
    <mergeCell ref="A4:D4"/>
    <mergeCell ref="E4:H4"/>
    <mergeCell ref="A5:A6"/>
    <mergeCell ref="B5:D5"/>
    <mergeCell ref="E5:E6"/>
    <mergeCell ref="F5:H5"/>
  </mergeCells>
  <printOptions horizontalCentered="1"/>
  <pageMargins left="0.2362204724409449" right="0.1968503937007874" top="0.2755905511811024" bottom="0.4724409448818898" header="0.1968503937007874" footer="0.31496062992125984"/>
  <pageSetup fitToHeight="1" fitToWidth="1" horizontalDpi="600" verticalDpi="600" orientation="landscape" paperSize="9" scale="94" r:id="rId1"/>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6"/>
  <sheetViews>
    <sheetView zoomScalePageLayoutView="0" workbookViewId="0" topLeftCell="A1">
      <selection activeCell="A14" sqref="A14:L14"/>
    </sheetView>
  </sheetViews>
  <sheetFormatPr defaultColWidth="9.140625" defaultRowHeight="19.5" customHeight="1"/>
  <cols>
    <col min="1" max="1" width="10.140625" style="101" customWidth="1"/>
    <col min="2" max="2" width="12.00390625" style="98" customWidth="1"/>
    <col min="3" max="4" width="13.28125" style="98" customWidth="1"/>
    <col min="5" max="5" width="12.00390625" style="98" hidden="1" customWidth="1"/>
    <col min="6" max="8" width="13.28125" style="98" customWidth="1"/>
    <col min="9" max="9" width="13.28125" style="98" hidden="1" customWidth="1"/>
    <col min="10" max="10" width="13.28125" style="99" customWidth="1"/>
    <col min="11" max="11" width="13.28125" style="100" customWidth="1"/>
    <col min="12" max="12" width="13.28125" style="101" customWidth="1"/>
    <col min="13" max="13" width="15.7109375" style="101" customWidth="1"/>
    <col min="14" max="14" width="11.28125" style="101" customWidth="1"/>
    <col min="15" max="15" width="11.8515625" style="101" bestFit="1" customWidth="1"/>
    <col min="16" max="16384" width="9.00390625" style="101" customWidth="1"/>
  </cols>
  <sheetData>
    <row r="1" ht="28.5" customHeight="1">
      <c r="A1" s="281" t="s">
        <v>547</v>
      </c>
    </row>
    <row r="2" spans="1:15" ht="36" customHeight="1">
      <c r="A2" s="383" t="s">
        <v>236</v>
      </c>
      <c r="B2" s="383"/>
      <c r="C2" s="383"/>
      <c r="D2" s="383"/>
      <c r="E2" s="383"/>
      <c r="F2" s="383"/>
      <c r="G2" s="383"/>
      <c r="H2" s="383"/>
      <c r="I2" s="383"/>
      <c r="J2" s="383"/>
      <c r="K2" s="383"/>
      <c r="L2" s="383"/>
      <c r="M2" s="383"/>
      <c r="N2" s="383"/>
      <c r="O2" s="383"/>
    </row>
    <row r="3" spans="1:12" ht="22.5" customHeight="1">
      <c r="A3" s="384" t="s">
        <v>78</v>
      </c>
      <c r="B3" s="384"/>
      <c r="C3" s="384"/>
      <c r="D3" s="384"/>
      <c r="E3" s="384"/>
      <c r="F3" s="384"/>
      <c r="G3" s="384"/>
      <c r="H3" s="384"/>
      <c r="I3" s="384"/>
      <c r="J3" s="384"/>
      <c r="K3" s="384"/>
      <c r="L3" s="384"/>
    </row>
    <row r="4" spans="1:15" s="102" customFormat="1" ht="49.5" customHeight="1">
      <c r="A4" s="385" t="s">
        <v>237</v>
      </c>
      <c r="B4" s="386" t="s">
        <v>238</v>
      </c>
      <c r="C4" s="387"/>
      <c r="D4" s="387"/>
      <c r="E4" s="388"/>
      <c r="F4" s="385" t="s">
        <v>239</v>
      </c>
      <c r="G4" s="385"/>
      <c r="H4" s="385"/>
      <c r="I4" s="385"/>
      <c r="J4" s="382" t="s">
        <v>240</v>
      </c>
      <c r="K4" s="382"/>
      <c r="L4" s="382"/>
      <c r="M4" s="382" t="s">
        <v>338</v>
      </c>
      <c r="N4" s="382"/>
      <c r="O4" s="382"/>
    </row>
    <row r="5" spans="1:15" s="103" customFormat="1" ht="60" customHeight="1">
      <c r="A5" s="385"/>
      <c r="B5" s="282" t="s">
        <v>241</v>
      </c>
      <c r="C5" s="282" t="s">
        <v>242</v>
      </c>
      <c r="D5" s="283" t="s">
        <v>243</v>
      </c>
      <c r="E5" s="283" t="s">
        <v>244</v>
      </c>
      <c r="F5" s="282" t="s">
        <v>241</v>
      </c>
      <c r="G5" s="283" t="s">
        <v>242</v>
      </c>
      <c r="H5" s="283" t="s">
        <v>243</v>
      </c>
      <c r="I5" s="283" t="s">
        <v>244</v>
      </c>
      <c r="J5" s="283" t="s">
        <v>241</v>
      </c>
      <c r="K5" s="283" t="s">
        <v>242</v>
      </c>
      <c r="L5" s="283" t="s">
        <v>243</v>
      </c>
      <c r="M5" s="283" t="s">
        <v>241</v>
      </c>
      <c r="N5" s="283" t="s">
        <v>242</v>
      </c>
      <c r="O5" s="283" t="s">
        <v>243</v>
      </c>
    </row>
    <row r="6" spans="1:15" s="104" customFormat="1" ht="36.75" customHeight="1">
      <c r="A6" s="284" t="s">
        <v>245</v>
      </c>
      <c r="B6" s="285">
        <f>SUM(F6,J6,M6)</f>
        <v>43000</v>
      </c>
      <c r="C6" s="286">
        <f>SUM(G6,K6)</f>
        <v>12000</v>
      </c>
      <c r="D6" s="286">
        <f>SUM(H6,L6,O6)</f>
        <v>31000</v>
      </c>
      <c r="E6" s="286">
        <v>0</v>
      </c>
      <c r="F6" s="287">
        <f>SUM(G6:H6)</f>
        <v>22000</v>
      </c>
      <c r="G6" s="288">
        <v>2000</v>
      </c>
      <c r="H6" s="288">
        <v>20000</v>
      </c>
      <c r="I6" s="288">
        <v>0</v>
      </c>
      <c r="J6" s="287">
        <f>SUM(K6:L6)</f>
        <v>33000</v>
      </c>
      <c r="K6" s="288">
        <v>10000</v>
      </c>
      <c r="L6" s="288">
        <v>23000</v>
      </c>
      <c r="M6" s="287">
        <f>SUM(N6:O6)</f>
        <v>-12000</v>
      </c>
      <c r="N6" s="288">
        <v>0</v>
      </c>
      <c r="O6" s="288">
        <v>-12000</v>
      </c>
    </row>
  </sheetData>
  <sheetProtection/>
  <mergeCells count="7">
    <mergeCell ref="M4:O4"/>
    <mergeCell ref="A2:O2"/>
    <mergeCell ref="A3:L3"/>
    <mergeCell ref="A4:A5"/>
    <mergeCell ref="B4:E4"/>
    <mergeCell ref="F4:I4"/>
    <mergeCell ref="J4:L4"/>
  </mergeCells>
  <printOptions/>
  <pageMargins left="0.5118110236220472" right="0.4724409448818898" top="0.7480314960629921" bottom="0.7480314960629921" header="0.31496062992125984" footer="0.31496062992125984"/>
  <pageSetup fitToHeight="1" fitToWidth="1" horizontalDpi="600" verticalDpi="600" orientation="landscape" paperSize="9" scale="83" r:id="rId1"/>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H28"/>
  <sheetViews>
    <sheetView zoomScalePageLayoutView="0" workbookViewId="0" topLeftCell="A10">
      <selection activeCell="A14" sqref="A14:L14"/>
    </sheetView>
  </sheetViews>
  <sheetFormatPr defaultColWidth="9.140625" defaultRowHeight="15"/>
  <cols>
    <col min="1" max="1" width="9.00390625" style="25" customWidth="1"/>
    <col min="2" max="2" width="25.421875" style="25" customWidth="1"/>
    <col min="3" max="3" width="17.421875" style="25" customWidth="1"/>
    <col min="4" max="4" width="54.57421875" style="25" customWidth="1"/>
    <col min="5" max="5" width="12.421875" style="25" customWidth="1"/>
    <col min="6" max="6" width="13.140625" style="25" customWidth="1"/>
    <col min="7" max="7" width="12.140625" style="25" customWidth="1"/>
    <col min="8" max="8" width="16.140625" style="25" customWidth="1"/>
    <col min="9" max="16384" width="9.00390625" style="25" customWidth="1"/>
  </cols>
  <sheetData>
    <row r="1" spans="1:4" s="1" customFormat="1" ht="27.75" customHeight="1">
      <c r="A1" s="170" t="s">
        <v>548</v>
      </c>
      <c r="B1" s="2"/>
      <c r="C1" s="2"/>
      <c r="D1" s="2"/>
    </row>
    <row r="2" spans="1:8" ht="33.75" customHeight="1">
      <c r="A2" s="397" t="s">
        <v>270</v>
      </c>
      <c r="B2" s="397"/>
      <c r="C2" s="397"/>
      <c r="D2" s="397"/>
      <c r="E2" s="397"/>
      <c r="F2" s="397"/>
      <c r="G2" s="397"/>
      <c r="H2" s="397"/>
    </row>
    <row r="3" spans="1:8" ht="24.75" customHeight="1">
      <c r="A3" s="55"/>
      <c r="H3" s="57" t="s">
        <v>78</v>
      </c>
    </row>
    <row r="4" spans="1:8" ht="63" customHeight="1">
      <c r="A4" s="135" t="s">
        <v>49</v>
      </c>
      <c r="B4" s="135" t="s">
        <v>53</v>
      </c>
      <c r="C4" s="135" t="s">
        <v>271</v>
      </c>
      <c r="D4" s="135" t="s">
        <v>50</v>
      </c>
      <c r="E4" s="289" t="s">
        <v>268</v>
      </c>
      <c r="F4" s="290" t="s">
        <v>541</v>
      </c>
      <c r="G4" s="290" t="s">
        <v>542</v>
      </c>
      <c r="H4" s="135" t="s">
        <v>269</v>
      </c>
    </row>
    <row r="5" spans="1:8" ht="46.5" customHeight="1">
      <c r="A5" s="117">
        <v>1</v>
      </c>
      <c r="B5" s="118" t="s">
        <v>74</v>
      </c>
      <c r="C5" s="119" t="s">
        <v>51</v>
      </c>
      <c r="D5" s="118" t="s">
        <v>252</v>
      </c>
      <c r="E5" s="120">
        <v>15000</v>
      </c>
      <c r="F5" s="121"/>
      <c r="G5" s="121"/>
      <c r="H5" s="121">
        <f>E5+F5+G5</f>
        <v>15000</v>
      </c>
    </row>
    <row r="6" spans="1:8" ht="38.25" customHeight="1">
      <c r="A6" s="117">
        <v>2</v>
      </c>
      <c r="B6" s="118" t="s">
        <v>254</v>
      </c>
      <c r="C6" s="119" t="s">
        <v>51</v>
      </c>
      <c r="D6" s="118" t="s">
        <v>255</v>
      </c>
      <c r="E6" s="122">
        <v>3000</v>
      </c>
      <c r="F6" s="121"/>
      <c r="G6" s="121">
        <v>-710</v>
      </c>
      <c r="H6" s="121">
        <f aca="true" t="shared" si="0" ref="H6:H28">E6+F6+G6</f>
        <v>2290</v>
      </c>
    </row>
    <row r="7" spans="1:8" ht="38.25" customHeight="1">
      <c r="A7" s="117">
        <v>3</v>
      </c>
      <c r="B7" s="118" t="s">
        <v>254</v>
      </c>
      <c r="C7" s="119" t="s">
        <v>51</v>
      </c>
      <c r="D7" s="118" t="s">
        <v>337</v>
      </c>
      <c r="E7" s="122">
        <v>0</v>
      </c>
      <c r="F7" s="121"/>
      <c r="G7" s="121">
        <v>710</v>
      </c>
      <c r="H7" s="121">
        <v>710</v>
      </c>
    </row>
    <row r="8" spans="1:8" ht="37.5" customHeight="1">
      <c r="A8" s="117">
        <v>4</v>
      </c>
      <c r="B8" s="118" t="s">
        <v>73</v>
      </c>
      <c r="C8" s="119" t="s">
        <v>51</v>
      </c>
      <c r="D8" s="118" t="s">
        <v>352</v>
      </c>
      <c r="E8" s="120">
        <v>6000</v>
      </c>
      <c r="F8" s="121">
        <v>-6000</v>
      </c>
      <c r="G8" s="121"/>
      <c r="H8" s="121">
        <f t="shared" si="0"/>
        <v>0</v>
      </c>
    </row>
    <row r="9" spans="1:8" ht="46.5" customHeight="1">
      <c r="A9" s="117">
        <v>5</v>
      </c>
      <c r="B9" s="118" t="s">
        <v>256</v>
      </c>
      <c r="C9" s="119" t="s">
        <v>51</v>
      </c>
      <c r="D9" s="118" t="s">
        <v>257</v>
      </c>
      <c r="E9" s="120">
        <v>4000</v>
      </c>
      <c r="F9" s="121"/>
      <c r="G9" s="121"/>
      <c r="H9" s="121">
        <f t="shared" si="0"/>
        <v>4000</v>
      </c>
    </row>
    <row r="10" spans="1:8" ht="34.5" customHeight="1">
      <c r="A10" s="117">
        <v>6</v>
      </c>
      <c r="B10" s="118" t="s">
        <v>74</v>
      </c>
      <c r="C10" s="119" t="s">
        <v>51</v>
      </c>
      <c r="D10" s="118" t="s">
        <v>353</v>
      </c>
      <c r="E10" s="120">
        <v>2500</v>
      </c>
      <c r="F10" s="121">
        <v>-2500</v>
      </c>
      <c r="G10" s="121"/>
      <c r="H10" s="121">
        <f t="shared" si="0"/>
        <v>0</v>
      </c>
    </row>
    <row r="11" spans="1:8" ht="46.5" customHeight="1">
      <c r="A11" s="117">
        <v>7</v>
      </c>
      <c r="B11" s="118" t="s">
        <v>75</v>
      </c>
      <c r="C11" s="119" t="s">
        <v>51</v>
      </c>
      <c r="D11" s="118" t="s">
        <v>253</v>
      </c>
      <c r="E11" s="120">
        <v>2500</v>
      </c>
      <c r="F11" s="121"/>
      <c r="G11" s="121">
        <v>-1814</v>
      </c>
      <c r="H11" s="121">
        <f>E11+F11+G11</f>
        <v>686</v>
      </c>
    </row>
    <row r="12" spans="1:8" ht="46.5" customHeight="1">
      <c r="A12" s="117">
        <v>8</v>
      </c>
      <c r="B12" s="123" t="s">
        <v>259</v>
      </c>
      <c r="C12" s="119" t="s">
        <v>51</v>
      </c>
      <c r="D12" s="123" t="s">
        <v>354</v>
      </c>
      <c r="E12" s="120">
        <v>10000</v>
      </c>
      <c r="F12" s="121">
        <v>-3500</v>
      </c>
      <c r="G12" s="121">
        <v>1814</v>
      </c>
      <c r="H12" s="121">
        <f t="shared" si="0"/>
        <v>8314</v>
      </c>
    </row>
    <row r="13" spans="1:8" ht="36.75" customHeight="1">
      <c r="A13" s="117">
        <v>9</v>
      </c>
      <c r="B13" s="393" t="s">
        <v>74</v>
      </c>
      <c r="C13" s="119" t="s">
        <v>51</v>
      </c>
      <c r="D13" s="118" t="s">
        <v>261</v>
      </c>
      <c r="E13" s="120"/>
      <c r="F13" s="121"/>
      <c r="G13" s="121"/>
      <c r="H13" s="121">
        <v>1900</v>
      </c>
    </row>
    <row r="14" spans="1:8" ht="36.75" customHeight="1">
      <c r="A14" s="117">
        <v>10</v>
      </c>
      <c r="B14" s="394"/>
      <c r="C14" s="119" t="s">
        <v>51</v>
      </c>
      <c r="D14" s="118" t="s">
        <v>272</v>
      </c>
      <c r="E14" s="120"/>
      <c r="F14" s="121"/>
      <c r="G14" s="121"/>
      <c r="H14" s="121">
        <f t="shared" si="0"/>
        <v>0</v>
      </c>
    </row>
    <row r="15" spans="1:8" ht="36.75" customHeight="1">
      <c r="A15" s="117">
        <v>11</v>
      </c>
      <c r="B15" s="394"/>
      <c r="C15" s="119" t="s">
        <v>51</v>
      </c>
      <c r="D15" s="118" t="s">
        <v>273</v>
      </c>
      <c r="E15" s="120"/>
      <c r="F15" s="121"/>
      <c r="G15" s="121"/>
      <c r="H15" s="121">
        <f t="shared" si="0"/>
        <v>0</v>
      </c>
    </row>
    <row r="16" spans="1:8" ht="36.75" customHeight="1">
      <c r="A16" s="117">
        <v>12</v>
      </c>
      <c r="B16" s="394"/>
      <c r="C16" s="119" t="s">
        <v>51</v>
      </c>
      <c r="D16" s="118" t="s">
        <v>262</v>
      </c>
      <c r="E16" s="120"/>
      <c r="F16" s="121"/>
      <c r="G16" s="121"/>
      <c r="H16" s="121">
        <v>5714</v>
      </c>
    </row>
    <row r="17" spans="1:8" ht="36.75" customHeight="1">
      <c r="A17" s="117">
        <v>13</v>
      </c>
      <c r="B17" s="395"/>
      <c r="C17" s="119" t="s">
        <v>51</v>
      </c>
      <c r="D17" s="118" t="s">
        <v>263</v>
      </c>
      <c r="E17" s="120"/>
      <c r="F17" s="121"/>
      <c r="G17" s="121"/>
      <c r="H17" s="121">
        <f t="shared" si="0"/>
        <v>0</v>
      </c>
    </row>
    <row r="18" spans="1:8" ht="33" customHeight="1">
      <c r="A18" s="117">
        <v>14</v>
      </c>
      <c r="B18" s="396" t="s">
        <v>264</v>
      </c>
      <c r="C18" s="119" t="s">
        <v>51</v>
      </c>
      <c r="D18" s="118" t="s">
        <v>265</v>
      </c>
      <c r="E18" s="120"/>
      <c r="F18" s="121"/>
      <c r="G18" s="121"/>
      <c r="H18" s="121">
        <f t="shared" si="0"/>
        <v>0</v>
      </c>
    </row>
    <row r="19" spans="1:8" ht="33" customHeight="1">
      <c r="A19" s="117">
        <v>15</v>
      </c>
      <c r="B19" s="396"/>
      <c r="C19" s="119" t="s">
        <v>51</v>
      </c>
      <c r="D19" s="118" t="s">
        <v>266</v>
      </c>
      <c r="E19" s="120"/>
      <c r="F19" s="121"/>
      <c r="G19" s="121"/>
      <c r="H19" s="121">
        <v>266</v>
      </c>
    </row>
    <row r="20" spans="1:8" ht="33" customHeight="1">
      <c r="A20" s="117">
        <v>16</v>
      </c>
      <c r="B20" s="396"/>
      <c r="C20" s="119" t="s">
        <v>51</v>
      </c>
      <c r="D20" s="118" t="s">
        <v>267</v>
      </c>
      <c r="E20" s="120"/>
      <c r="F20" s="121"/>
      <c r="G20" s="121"/>
      <c r="H20" s="121">
        <v>434</v>
      </c>
    </row>
    <row r="21" spans="1:8" ht="29.25" customHeight="1">
      <c r="A21" s="390" t="s">
        <v>76</v>
      </c>
      <c r="B21" s="391"/>
      <c r="C21" s="391"/>
      <c r="D21" s="392"/>
      <c r="E21" s="305">
        <f>E5+E11+E6+E8+E9+E10+E12</f>
        <v>43000</v>
      </c>
      <c r="F21" s="305">
        <f>F5+F11+F6+F8+F9+F10+F12</f>
        <v>-12000</v>
      </c>
      <c r="G21" s="305">
        <f>G11+G6+G7+G12</f>
        <v>0</v>
      </c>
      <c r="H21" s="306">
        <f t="shared" si="0"/>
        <v>31000</v>
      </c>
    </row>
    <row r="22" spans="1:8" ht="33" customHeight="1">
      <c r="A22" s="117">
        <v>16</v>
      </c>
      <c r="B22" s="125" t="s">
        <v>74</v>
      </c>
      <c r="C22" s="117" t="s">
        <v>52</v>
      </c>
      <c r="D22" s="118" t="s">
        <v>247</v>
      </c>
      <c r="E22" s="124">
        <v>1000</v>
      </c>
      <c r="F22" s="121"/>
      <c r="G22" s="121"/>
      <c r="H22" s="121">
        <f t="shared" si="0"/>
        <v>1000</v>
      </c>
    </row>
    <row r="23" spans="1:8" ht="33" customHeight="1">
      <c r="A23" s="117">
        <v>17</v>
      </c>
      <c r="B23" s="125" t="s">
        <v>74</v>
      </c>
      <c r="C23" s="117" t="s">
        <v>52</v>
      </c>
      <c r="D23" s="118" t="s">
        <v>248</v>
      </c>
      <c r="E23" s="124">
        <v>5000</v>
      </c>
      <c r="F23" s="121"/>
      <c r="G23" s="121"/>
      <c r="H23" s="121">
        <f t="shared" si="0"/>
        <v>5000</v>
      </c>
    </row>
    <row r="24" spans="1:8" ht="33" customHeight="1">
      <c r="A24" s="117">
        <v>18</v>
      </c>
      <c r="B24" s="125" t="s">
        <v>246</v>
      </c>
      <c r="C24" s="117" t="s">
        <v>52</v>
      </c>
      <c r="D24" s="118" t="s">
        <v>249</v>
      </c>
      <c r="E24" s="124">
        <v>1000</v>
      </c>
      <c r="F24" s="121"/>
      <c r="G24" s="121"/>
      <c r="H24" s="121">
        <f t="shared" si="0"/>
        <v>1000</v>
      </c>
    </row>
    <row r="25" spans="1:8" ht="33" customHeight="1">
      <c r="A25" s="117">
        <v>19</v>
      </c>
      <c r="B25" s="125" t="s">
        <v>246</v>
      </c>
      <c r="C25" s="117" t="s">
        <v>52</v>
      </c>
      <c r="D25" s="118" t="s">
        <v>250</v>
      </c>
      <c r="E25" s="124">
        <v>2200</v>
      </c>
      <c r="F25" s="121"/>
      <c r="G25" s="121"/>
      <c r="H25" s="121">
        <f t="shared" si="0"/>
        <v>2200</v>
      </c>
    </row>
    <row r="26" spans="1:8" ht="33" customHeight="1">
      <c r="A26" s="117">
        <v>20</v>
      </c>
      <c r="B26" s="125" t="s">
        <v>246</v>
      </c>
      <c r="C26" s="117" t="s">
        <v>52</v>
      </c>
      <c r="D26" s="118" t="s">
        <v>251</v>
      </c>
      <c r="E26" s="124">
        <v>2800</v>
      </c>
      <c r="F26" s="121"/>
      <c r="G26" s="121"/>
      <c r="H26" s="121">
        <f t="shared" si="0"/>
        <v>2800</v>
      </c>
    </row>
    <row r="27" spans="1:8" ht="33" customHeight="1">
      <c r="A27" s="390" t="s">
        <v>77</v>
      </c>
      <c r="B27" s="391"/>
      <c r="C27" s="391"/>
      <c r="D27" s="392"/>
      <c r="E27" s="305">
        <f>SUM(E22:E26)</f>
        <v>12000</v>
      </c>
      <c r="F27" s="306"/>
      <c r="G27" s="306"/>
      <c r="H27" s="306">
        <f t="shared" si="0"/>
        <v>12000</v>
      </c>
    </row>
    <row r="28" spans="1:8" ht="38.25" customHeight="1">
      <c r="A28" s="389" t="s">
        <v>339</v>
      </c>
      <c r="B28" s="389"/>
      <c r="C28" s="389"/>
      <c r="D28" s="389"/>
      <c r="E28" s="307">
        <f>E27+E21</f>
        <v>55000</v>
      </c>
      <c r="F28" s="307">
        <f>F27+F21</f>
        <v>-12000</v>
      </c>
      <c r="G28" s="307">
        <f>G27+G21</f>
        <v>0</v>
      </c>
      <c r="H28" s="306">
        <f t="shared" si="0"/>
        <v>43000</v>
      </c>
    </row>
  </sheetData>
  <sheetProtection/>
  <mergeCells count="6">
    <mergeCell ref="A28:D28"/>
    <mergeCell ref="A21:D21"/>
    <mergeCell ref="A27:D27"/>
    <mergeCell ref="B13:B17"/>
    <mergeCell ref="B18:B20"/>
    <mergeCell ref="A2:H2"/>
  </mergeCells>
  <printOptions horizontalCentered="1"/>
  <pageMargins left="0.15748031496062992" right="0.35433070866141736" top="0.22" bottom="0.24" header="0.31" footer="0.15748031496062992"/>
  <pageSetup fitToHeight="5" fitToWidth="1" horizontalDpi="600" verticalDpi="600" orientation="landscape" paperSize="9" scale="90" r:id="rId1"/>
  <headerFooter>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7"/>
  <sheetViews>
    <sheetView zoomScale="90" zoomScaleNormal="90" zoomScalePageLayoutView="0" workbookViewId="0" topLeftCell="A1">
      <selection activeCell="A14" sqref="A14:L14"/>
    </sheetView>
  </sheetViews>
  <sheetFormatPr defaultColWidth="9.140625" defaultRowHeight="15"/>
  <cols>
    <col min="1" max="1" width="11.57421875" style="12" customWidth="1"/>
    <col min="2" max="2" width="21.28125" style="12" customWidth="1"/>
    <col min="3" max="3" width="29.00390625" style="12" customWidth="1"/>
    <col min="4" max="4" width="18.140625" style="12" hidden="1" customWidth="1"/>
    <col min="5" max="5" width="15.57421875" style="105" customWidth="1"/>
    <col min="6" max="6" width="15.7109375" style="12" customWidth="1"/>
    <col min="7" max="7" width="17.140625" style="12" customWidth="1"/>
    <col min="8" max="8" width="20.7109375" style="12" customWidth="1"/>
    <col min="9" max="9" width="16.140625" style="12" customWidth="1"/>
    <col min="10" max="10" width="31.57421875" style="106" customWidth="1"/>
    <col min="11" max="16384" width="9.00390625" style="12" customWidth="1"/>
  </cols>
  <sheetData>
    <row r="1" ht="35.25" customHeight="1">
      <c r="A1" s="295" t="s">
        <v>549</v>
      </c>
    </row>
    <row r="2" spans="1:10" ht="49.5" customHeight="1">
      <c r="A2" s="398" t="s">
        <v>274</v>
      </c>
      <c r="B2" s="398"/>
      <c r="C2" s="398"/>
      <c r="D2" s="398"/>
      <c r="E2" s="398"/>
      <c r="F2" s="398"/>
      <c r="G2" s="398"/>
      <c r="H2" s="398"/>
      <c r="I2" s="398"/>
      <c r="J2" s="399"/>
    </row>
    <row r="3" spans="1:10" ht="35.25" customHeight="1">
      <c r="A3" s="107"/>
      <c r="B3" s="107"/>
      <c r="C3" s="107"/>
      <c r="D3" s="107"/>
      <c r="E3" s="107"/>
      <c r="F3" s="107"/>
      <c r="G3" s="108"/>
      <c r="H3" s="108"/>
      <c r="I3" s="108"/>
      <c r="J3" s="109" t="s">
        <v>78</v>
      </c>
    </row>
    <row r="4" spans="1:10" ht="67.5" customHeight="1">
      <c r="A4" s="139" t="s">
        <v>55</v>
      </c>
      <c r="B4" s="139" t="s">
        <v>275</v>
      </c>
      <c r="C4" s="139" t="s">
        <v>276</v>
      </c>
      <c r="D4" s="139" t="s">
        <v>277</v>
      </c>
      <c r="E4" s="139" t="s">
        <v>278</v>
      </c>
      <c r="F4" s="139" t="s">
        <v>279</v>
      </c>
      <c r="G4" s="139" t="s">
        <v>280</v>
      </c>
      <c r="H4" s="293" t="s">
        <v>550</v>
      </c>
      <c r="I4" s="139" t="s">
        <v>281</v>
      </c>
      <c r="J4" s="139" t="s">
        <v>282</v>
      </c>
    </row>
    <row r="5" spans="1:10" ht="58.5" customHeight="1">
      <c r="A5" s="132">
        <v>1</v>
      </c>
      <c r="B5" s="131" t="s">
        <v>283</v>
      </c>
      <c r="C5" s="131" t="s">
        <v>284</v>
      </c>
      <c r="D5" s="131" t="s">
        <v>285</v>
      </c>
      <c r="E5" s="291">
        <v>5500</v>
      </c>
      <c r="F5" s="132" t="s">
        <v>286</v>
      </c>
      <c r="G5" s="133">
        <v>0</v>
      </c>
      <c r="H5" s="292">
        <v>1500</v>
      </c>
      <c r="I5" s="292">
        <v>1500</v>
      </c>
      <c r="J5" s="400" t="s">
        <v>360</v>
      </c>
    </row>
    <row r="6" spans="1:10" ht="75.75" customHeight="1">
      <c r="A6" s="132">
        <v>2</v>
      </c>
      <c r="B6" s="131" t="s">
        <v>74</v>
      </c>
      <c r="C6" s="134" t="s">
        <v>258</v>
      </c>
      <c r="D6" s="131" t="s">
        <v>287</v>
      </c>
      <c r="E6" s="291">
        <v>63008.95</v>
      </c>
      <c r="F6" s="132" t="s">
        <v>286</v>
      </c>
      <c r="G6" s="133">
        <v>10000</v>
      </c>
      <c r="H6" s="292">
        <v>-2000</v>
      </c>
      <c r="I6" s="292">
        <v>8000</v>
      </c>
      <c r="J6" s="401"/>
    </row>
    <row r="7" spans="1:10" ht="99.75" customHeight="1">
      <c r="A7" s="132">
        <v>3</v>
      </c>
      <c r="B7" s="131" t="s">
        <v>254</v>
      </c>
      <c r="C7" s="134" t="s">
        <v>288</v>
      </c>
      <c r="D7" s="131" t="s">
        <v>289</v>
      </c>
      <c r="E7" s="291">
        <v>50069.86</v>
      </c>
      <c r="F7" s="132" t="s">
        <v>286</v>
      </c>
      <c r="G7" s="133">
        <v>5000</v>
      </c>
      <c r="H7" s="292">
        <v>2000</v>
      </c>
      <c r="I7" s="292">
        <v>7000</v>
      </c>
      <c r="J7" s="402"/>
    </row>
  </sheetData>
  <sheetProtection/>
  <mergeCells count="2">
    <mergeCell ref="A2:J2"/>
    <mergeCell ref="J5:J7"/>
  </mergeCells>
  <printOptions/>
  <pageMargins left="0.35433070866141736" right="0.3937007874015748" top="0.5511811023622047" bottom="0.7480314960629921" header="0.31496062992125984" footer="0.31496062992125984"/>
  <pageSetup fitToHeight="1" fitToWidth="1" horizontalDpi="600" verticalDpi="600" orientation="landscape" paperSize="9" scale="79" r:id="rId1"/>
  <headerFooter>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T11"/>
  <sheetViews>
    <sheetView zoomScalePageLayoutView="0" workbookViewId="0" topLeftCell="A1">
      <pane xSplit="28305" topLeftCell="AH1" activePane="topLeft" state="split"/>
      <selection pane="topLeft" activeCell="AT5" sqref="AT5"/>
      <selection pane="topRight" activeCell="AH1" sqref="AH1"/>
    </sheetView>
  </sheetViews>
  <sheetFormatPr defaultColWidth="8.7109375" defaultRowHeight="15"/>
  <cols>
    <col min="1" max="1" width="8.140625" style="25" customWidth="1"/>
    <col min="2" max="2" width="0" style="25" hidden="1" customWidth="1"/>
    <col min="3" max="3" width="10.140625" style="25" hidden="1" customWidth="1"/>
    <col min="4" max="5" width="8.7109375" style="25" customWidth="1"/>
    <col min="6" max="6" width="0" style="25" hidden="1" customWidth="1"/>
    <col min="7" max="7" width="7.8515625" style="25" customWidth="1"/>
    <col min="8" max="8" width="20.00390625" style="25" customWidth="1"/>
    <col min="9" max="9" width="0" style="25" hidden="1" customWidth="1"/>
    <col min="10" max="10" width="11.421875" style="25" customWidth="1"/>
    <col min="11" max="11" width="8.7109375" style="25" customWidth="1"/>
    <col min="12" max="12" width="0" style="25" hidden="1" customWidth="1"/>
    <col min="13" max="17" width="8.7109375" style="25" customWidth="1"/>
    <col min="18" max="18" width="9.00390625" style="25" bestFit="1" customWidth="1"/>
    <col min="19" max="20" width="8.7109375" style="25" customWidth="1"/>
    <col min="21" max="21" width="0" style="25" hidden="1" customWidth="1"/>
    <col min="22" max="22" width="10.8515625" style="25" customWidth="1"/>
    <col min="23" max="23" width="13.140625" style="25" customWidth="1"/>
    <col min="24" max="25" width="0" style="25" hidden="1" customWidth="1"/>
    <col min="26" max="26" width="14.00390625" style="25" customWidth="1"/>
    <col min="27" max="27" width="0" style="25" hidden="1" customWidth="1"/>
    <col min="28" max="28" width="15.140625" style="25" customWidth="1"/>
    <col min="29" max="29" width="8.7109375" style="25" customWidth="1"/>
    <col min="30" max="30" width="12.28125" style="25" hidden="1" customWidth="1"/>
    <col min="31" max="31" width="8.7109375" style="25" customWidth="1"/>
    <col min="32" max="32" width="0" style="25" hidden="1" customWidth="1"/>
    <col min="33" max="33" width="8.7109375" style="25" customWidth="1"/>
    <col min="34" max="34" width="11.421875" style="25" bestFit="1" customWidth="1"/>
    <col min="35" max="40" width="8.7109375" style="25" customWidth="1"/>
    <col min="41" max="41" width="8.8515625" style="25" customWidth="1"/>
    <col min="42" max="42" width="10.7109375" style="25" customWidth="1"/>
    <col min="43" max="43" width="10.140625" style="25" customWidth="1"/>
    <col min="44" max="16384" width="8.7109375" style="25" customWidth="1"/>
  </cols>
  <sheetData>
    <row r="1" spans="1:4" s="110" customFormat="1" ht="41.25" customHeight="1">
      <c r="A1" s="294" t="s">
        <v>551</v>
      </c>
      <c r="B1" s="19"/>
      <c r="C1" s="19"/>
      <c r="D1" s="19"/>
    </row>
    <row r="2" spans="1:43" s="111" customFormat="1" ht="39" customHeight="1">
      <c r="A2" s="411" t="s">
        <v>336</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row>
    <row r="3" spans="1:43" s="112" customFormat="1" ht="33.75" customHeight="1">
      <c r="A3" s="412"/>
      <c r="B3" s="412"/>
      <c r="C3" s="412"/>
      <c r="D3" s="412"/>
      <c r="E3" s="412"/>
      <c r="AP3" s="113" t="s">
        <v>78</v>
      </c>
      <c r="AQ3" s="113"/>
    </row>
    <row r="4" spans="1:254" s="115" customFormat="1" ht="39.75" customHeight="1">
      <c r="A4" s="413" t="s">
        <v>55</v>
      </c>
      <c r="B4" s="406" t="s">
        <v>290</v>
      </c>
      <c r="C4" s="406" t="s">
        <v>291</v>
      </c>
      <c r="D4" s="406" t="s">
        <v>292</v>
      </c>
      <c r="E4" s="406" t="s">
        <v>340</v>
      </c>
      <c r="F4" s="403" t="s">
        <v>293</v>
      </c>
      <c r="G4" s="404"/>
      <c r="H4" s="404"/>
      <c r="I4" s="404"/>
      <c r="J4" s="404"/>
      <c r="K4" s="404"/>
      <c r="L4" s="404"/>
      <c r="M4" s="404"/>
      <c r="N4" s="404"/>
      <c r="O4" s="404"/>
      <c r="P4" s="404"/>
      <c r="Q4" s="404"/>
      <c r="R4" s="404"/>
      <c r="S4" s="404"/>
      <c r="T4" s="404"/>
      <c r="U4" s="405"/>
      <c r="V4" s="406" t="s">
        <v>341</v>
      </c>
      <c r="W4" s="403" t="s">
        <v>294</v>
      </c>
      <c r="X4" s="406" t="s">
        <v>295</v>
      </c>
      <c r="Y4" s="406"/>
      <c r="Z4" s="406"/>
      <c r="AA4" s="406"/>
      <c r="AB4" s="406"/>
      <c r="AC4" s="406"/>
      <c r="AD4" s="406"/>
      <c r="AE4" s="406"/>
      <c r="AF4" s="406"/>
      <c r="AG4" s="406"/>
      <c r="AH4" s="406"/>
      <c r="AI4" s="406"/>
      <c r="AJ4" s="406"/>
      <c r="AK4" s="406"/>
      <c r="AL4" s="406"/>
      <c r="AM4" s="406"/>
      <c r="AN4" s="406"/>
      <c r="AO4" s="409"/>
      <c r="AP4" s="409"/>
      <c r="AQ4" s="410"/>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row>
    <row r="5" spans="1:43" s="116" customFormat="1" ht="156.75" customHeight="1">
      <c r="A5" s="414"/>
      <c r="B5" s="407"/>
      <c r="C5" s="407"/>
      <c r="D5" s="407"/>
      <c r="E5" s="407"/>
      <c r="F5" s="136" t="s">
        <v>296</v>
      </c>
      <c r="G5" s="136" t="s">
        <v>297</v>
      </c>
      <c r="H5" s="136" t="s">
        <v>276</v>
      </c>
      <c r="I5" s="136" t="s">
        <v>298</v>
      </c>
      <c r="J5" s="136" t="s">
        <v>342</v>
      </c>
      <c r="K5" s="136" t="s">
        <v>299</v>
      </c>
      <c r="L5" s="136" t="s">
        <v>300</v>
      </c>
      <c r="M5" s="136" t="s">
        <v>343</v>
      </c>
      <c r="N5" s="136" t="s">
        <v>301</v>
      </c>
      <c r="O5" s="136" t="s">
        <v>302</v>
      </c>
      <c r="P5" s="136" t="s">
        <v>344</v>
      </c>
      <c r="Q5" s="136" t="s">
        <v>345</v>
      </c>
      <c r="R5" s="137" t="s">
        <v>303</v>
      </c>
      <c r="S5" s="137" t="s">
        <v>302</v>
      </c>
      <c r="T5" s="137" t="s">
        <v>304</v>
      </c>
      <c r="U5" s="138" t="s">
        <v>350</v>
      </c>
      <c r="V5" s="407"/>
      <c r="W5" s="408"/>
      <c r="X5" s="325" t="s">
        <v>296</v>
      </c>
      <c r="Y5" s="325" t="s">
        <v>297</v>
      </c>
      <c r="Z5" s="325" t="s">
        <v>276</v>
      </c>
      <c r="AA5" s="325" t="s">
        <v>298</v>
      </c>
      <c r="AB5" s="325" t="s">
        <v>342</v>
      </c>
      <c r="AC5" s="325" t="s">
        <v>346</v>
      </c>
      <c r="AD5" s="325" t="s">
        <v>351</v>
      </c>
      <c r="AE5" s="325" t="s">
        <v>305</v>
      </c>
      <c r="AF5" s="325" t="s">
        <v>306</v>
      </c>
      <c r="AG5" s="325" t="s">
        <v>343</v>
      </c>
      <c r="AH5" s="325" t="s">
        <v>307</v>
      </c>
      <c r="AI5" s="325" t="s">
        <v>308</v>
      </c>
      <c r="AJ5" s="325" t="s">
        <v>347</v>
      </c>
      <c r="AK5" s="325" t="s">
        <v>348</v>
      </c>
      <c r="AL5" s="325" t="s">
        <v>309</v>
      </c>
      <c r="AM5" s="325" t="s">
        <v>310</v>
      </c>
      <c r="AN5" s="325" t="s">
        <v>302</v>
      </c>
      <c r="AO5" s="137" t="s">
        <v>311</v>
      </c>
      <c r="AP5" s="137" t="s">
        <v>302</v>
      </c>
      <c r="AQ5" s="138" t="s">
        <v>282</v>
      </c>
    </row>
    <row r="6" spans="1:43" s="111" customFormat="1" ht="94.5" customHeight="1">
      <c r="A6" s="126">
        <v>1</v>
      </c>
      <c r="B6" s="127" t="s">
        <v>312</v>
      </c>
      <c r="C6" s="127" t="s">
        <v>313</v>
      </c>
      <c r="D6" s="126">
        <v>2022</v>
      </c>
      <c r="E6" s="127" t="s">
        <v>314</v>
      </c>
      <c r="F6" s="127">
        <v>445202</v>
      </c>
      <c r="G6" s="127" t="s">
        <v>245</v>
      </c>
      <c r="H6" s="127" t="s">
        <v>253</v>
      </c>
      <c r="I6" s="127" t="s">
        <v>315</v>
      </c>
      <c r="J6" s="127" t="s">
        <v>316</v>
      </c>
      <c r="K6" s="127" t="s">
        <v>317</v>
      </c>
      <c r="L6" s="127" t="s">
        <v>317</v>
      </c>
      <c r="M6" s="127" t="s">
        <v>318</v>
      </c>
      <c r="N6" s="127">
        <v>2500</v>
      </c>
      <c r="O6" s="127"/>
      <c r="P6" s="128" t="s">
        <v>319</v>
      </c>
      <c r="Q6" s="129" t="s">
        <v>319</v>
      </c>
      <c r="R6" s="130">
        <v>1814.008941</v>
      </c>
      <c r="S6" s="127"/>
      <c r="T6" s="127">
        <v>0</v>
      </c>
      <c r="U6" s="127"/>
      <c r="V6" s="127" t="s">
        <v>320</v>
      </c>
      <c r="W6" s="327" t="s">
        <v>321</v>
      </c>
      <c r="X6" s="328">
        <v>445202</v>
      </c>
      <c r="Y6" s="328" t="s">
        <v>245</v>
      </c>
      <c r="Z6" s="328" t="s">
        <v>260</v>
      </c>
      <c r="AA6" s="328" t="s">
        <v>322</v>
      </c>
      <c r="AB6" s="328" t="s">
        <v>323</v>
      </c>
      <c r="AC6" s="329" t="s">
        <v>319</v>
      </c>
      <c r="AD6" s="328" t="s">
        <v>324</v>
      </c>
      <c r="AE6" s="328" t="s">
        <v>325</v>
      </c>
      <c r="AF6" s="328" t="s">
        <v>326</v>
      </c>
      <c r="AG6" s="328" t="s">
        <v>286</v>
      </c>
      <c r="AH6" s="330">
        <v>45627</v>
      </c>
      <c r="AI6" s="328">
        <v>21500</v>
      </c>
      <c r="AJ6" s="329" t="s">
        <v>319</v>
      </c>
      <c r="AK6" s="329" t="s">
        <v>327</v>
      </c>
      <c r="AL6" s="329" t="s">
        <v>327</v>
      </c>
      <c r="AM6" s="329">
        <v>6500</v>
      </c>
      <c r="AN6" s="329"/>
      <c r="AO6" s="331">
        <v>1814.008941</v>
      </c>
      <c r="AP6" s="329"/>
      <c r="AQ6" s="328"/>
    </row>
    <row r="7" spans="1:43" s="111" customFormat="1" ht="94.5" customHeight="1">
      <c r="A7" s="126">
        <v>2</v>
      </c>
      <c r="B7" s="127" t="s">
        <v>312</v>
      </c>
      <c r="C7" s="127" t="s">
        <v>328</v>
      </c>
      <c r="D7" s="126">
        <v>2022</v>
      </c>
      <c r="E7" s="127" t="s">
        <v>314</v>
      </c>
      <c r="F7" s="127">
        <v>445202</v>
      </c>
      <c r="G7" s="127" t="s">
        <v>245</v>
      </c>
      <c r="H7" s="127" t="s">
        <v>255</v>
      </c>
      <c r="I7" s="127" t="s">
        <v>329</v>
      </c>
      <c r="J7" s="127" t="s">
        <v>323</v>
      </c>
      <c r="K7" s="127" t="s">
        <v>330</v>
      </c>
      <c r="L7" s="127" t="s">
        <v>330</v>
      </c>
      <c r="M7" s="127" t="s">
        <v>286</v>
      </c>
      <c r="N7" s="127">
        <v>3000</v>
      </c>
      <c r="O7" s="127"/>
      <c r="P7" s="128" t="s">
        <v>319</v>
      </c>
      <c r="Q7" s="129" t="s">
        <v>319</v>
      </c>
      <c r="R7" s="130">
        <v>709.765367</v>
      </c>
      <c r="S7" s="127"/>
      <c r="T7" s="127">
        <v>0</v>
      </c>
      <c r="U7" s="127"/>
      <c r="V7" s="127" t="s">
        <v>331</v>
      </c>
      <c r="W7" s="327" t="s">
        <v>332</v>
      </c>
      <c r="X7" s="328">
        <v>445202</v>
      </c>
      <c r="Y7" s="328" t="s">
        <v>245</v>
      </c>
      <c r="Z7" s="328" t="s">
        <v>349</v>
      </c>
      <c r="AA7" s="328" t="s">
        <v>333</v>
      </c>
      <c r="AB7" s="328" t="s">
        <v>323</v>
      </c>
      <c r="AC7" s="329" t="s">
        <v>327</v>
      </c>
      <c r="AD7" s="328"/>
      <c r="AE7" s="328" t="s">
        <v>334</v>
      </c>
      <c r="AF7" s="328" t="s">
        <v>326</v>
      </c>
      <c r="AG7" s="328" t="s">
        <v>286</v>
      </c>
      <c r="AH7" s="330">
        <v>45261</v>
      </c>
      <c r="AI7" s="328">
        <v>7000</v>
      </c>
      <c r="AJ7" s="324" t="s">
        <v>319</v>
      </c>
      <c r="AK7" s="329" t="s">
        <v>327</v>
      </c>
      <c r="AL7" s="329" t="s">
        <v>327</v>
      </c>
      <c r="AM7" s="329">
        <v>0</v>
      </c>
      <c r="AN7" s="329"/>
      <c r="AO7" s="331">
        <v>709.765367</v>
      </c>
      <c r="AP7" s="329"/>
      <c r="AQ7" s="328"/>
    </row>
    <row r="11" ht="13.5">
      <c r="K11" s="25" t="s">
        <v>335</v>
      </c>
    </row>
  </sheetData>
  <sheetProtection/>
  <mergeCells count="11">
    <mergeCell ref="E4:E5"/>
    <mergeCell ref="F4:U4"/>
    <mergeCell ref="V4:V5"/>
    <mergeCell ref="W4:W5"/>
    <mergeCell ref="X4:AQ4"/>
    <mergeCell ref="A2:AQ2"/>
    <mergeCell ref="A3:E3"/>
    <mergeCell ref="A4:A5"/>
    <mergeCell ref="B4:B5"/>
    <mergeCell ref="C4:C5"/>
    <mergeCell ref="D4:D5"/>
  </mergeCells>
  <dataValidations count="7">
    <dataValidation type="list" allowBlank="1" showInputMessage="1" showErrorMessage="1" sqref="AB6:AB7">
      <formula1>"棚改项目,交通基础设施项目,能源项目,农林水利项目,生态环保项目,社会事业项目,城乡冷链物流基础设施项目,市政与产业园区基础设施项目,保障性安居工程项目,其他有收益的公益性项目"</formula1>
    </dataValidation>
    <dataValidation type="list" allowBlank="1" showInputMessage="1" showErrorMessage="1" sqref="J6:J7">
      <formula1>"土储项目,棚改项目,交通基础设施项目,能源项目,农林水利项目,生态环保项目,社会事业项目,城乡冷链物流基础设施项目,市政与产业园区基础设施项目,保障性安居工程项目,其他有收益的公益性项目"</formula1>
    </dataValidation>
    <dataValidation type="list" allowBlank="1" showInputMessage="1" showErrorMessage="1" sqref="J2:L4 AB2:AN4">
      <formula1>"无收益公益性项目,土储项目,棚改项目,其他专项债券项目"</formula1>
    </dataValidation>
    <dataValidation type="list" allowBlank="1" showInputMessage="1" showErrorMessage="1" sqref="M6:M7 AG6:AG7">
      <formula1>"未开工,在建,已竣工"</formula1>
    </dataValidation>
    <dataValidation type="list" allowBlank="1" showInputMessage="1" showErrorMessage="1" sqref="E6:E7">
      <formula1>"土储专项债券,棚改专项债券,其他专项债券"</formula1>
    </dataValidation>
    <dataValidation type="list" allowBlank="1" showInputMessage="1" showErrorMessage="1" sqref="AC6:AC7 P6:Q7 AJ6:AJ7">
      <formula1>"是,否"</formula1>
    </dataValidation>
    <dataValidation type="list" allowBlank="1" showInputMessage="1" showErrorMessage="1" sqref="V6:V7">
      <formula1>"项目短期内难以继续建设实施,项目实施过程重大变化导致资金需求减少,项目竣工债券资金结余,按照监督检查和审计等意见调整,其他需要调整情形"</formula1>
    </dataValidation>
  </dataValidations>
  <printOptions/>
  <pageMargins left="0.1968503937007874" right="0.3937007874015748" top="0.7480314960629921" bottom="0.7480314960629921" header="0.31496062992125984" footer="0.31496062992125984"/>
  <pageSetup fitToHeight="1" fitToWidth="1" horizontalDpi="600" verticalDpi="600" orientation="landscape" paperSize="9" scale="45"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H34"/>
  <sheetViews>
    <sheetView showZeros="0" tabSelected="1" zoomScale="115" zoomScaleNormal="115" zoomScalePageLayoutView="0" workbookViewId="0" topLeftCell="A1">
      <selection activeCell="I17" sqref="I17"/>
    </sheetView>
  </sheetViews>
  <sheetFormatPr defaultColWidth="9.140625" defaultRowHeight="15"/>
  <cols>
    <col min="1" max="1" width="22.28125" style="1" customWidth="1"/>
    <col min="2" max="2" width="11.57421875" style="1" customWidth="1"/>
    <col min="3" max="3" width="13.7109375" style="1" customWidth="1"/>
    <col min="4" max="4" width="12.421875" style="1" customWidth="1"/>
    <col min="5" max="5" width="12.57421875" style="1" customWidth="1"/>
    <col min="6" max="6" width="11.421875" style="1" customWidth="1"/>
    <col min="7" max="7" width="12.57421875" style="1" customWidth="1"/>
    <col min="8" max="8" width="10.7109375" style="1" customWidth="1"/>
    <col min="9" max="16384" width="9.00390625" style="1" customWidth="1"/>
  </cols>
  <sheetData>
    <row r="1" ht="18.75" customHeight="1">
      <c r="A1" s="277" t="s">
        <v>18</v>
      </c>
    </row>
    <row r="2" spans="1:8" s="13" customFormat="1" ht="24" customHeight="1">
      <c r="A2" s="350" t="s">
        <v>533</v>
      </c>
      <c r="B2" s="350"/>
      <c r="C2" s="350"/>
      <c r="D2" s="350"/>
      <c r="E2" s="350"/>
      <c r="F2" s="350"/>
      <c r="G2" s="350"/>
      <c r="H2" s="350"/>
    </row>
    <row r="3" spans="1:8" s="14" customFormat="1" ht="21" customHeight="1">
      <c r="A3" s="6"/>
      <c r="C3" s="15"/>
      <c r="D3" s="15"/>
      <c r="E3" s="15"/>
      <c r="F3" s="16"/>
      <c r="G3" s="16"/>
      <c r="H3" s="17"/>
    </row>
    <row r="4" spans="1:8" ht="22.5" customHeight="1">
      <c r="A4" s="352" t="s">
        <v>7</v>
      </c>
      <c r="B4" s="353" t="s">
        <v>12</v>
      </c>
      <c r="C4" s="353" t="s">
        <v>13</v>
      </c>
      <c r="D4" s="354" t="s">
        <v>6</v>
      </c>
      <c r="E4" s="355"/>
      <c r="F4" s="26" t="s">
        <v>8</v>
      </c>
      <c r="G4" s="52"/>
      <c r="H4" s="54"/>
    </row>
    <row r="5" spans="1:8" ht="17.25" customHeight="1">
      <c r="A5" s="352"/>
      <c r="B5" s="353"/>
      <c r="C5" s="353"/>
      <c r="D5" s="351" t="s">
        <v>71</v>
      </c>
      <c r="E5" s="351" t="s">
        <v>72</v>
      </c>
      <c r="F5" s="27" t="s">
        <v>15</v>
      </c>
      <c r="G5" s="27" t="s">
        <v>14</v>
      </c>
      <c r="H5" s="27" t="s">
        <v>9</v>
      </c>
    </row>
    <row r="6" spans="1:8" ht="21.75" customHeight="1">
      <c r="A6" s="352"/>
      <c r="B6" s="353"/>
      <c r="C6" s="353"/>
      <c r="D6" s="351"/>
      <c r="E6" s="351"/>
      <c r="F6" s="28" t="s">
        <v>16</v>
      </c>
      <c r="G6" s="28" t="s">
        <v>10</v>
      </c>
      <c r="H6" s="28" t="s">
        <v>42</v>
      </c>
    </row>
    <row r="7" spans="1:8" s="5" customFormat="1" ht="28.5" customHeight="1">
      <c r="A7" s="42" t="s">
        <v>22</v>
      </c>
      <c r="B7" s="45">
        <v>54264</v>
      </c>
      <c r="C7" s="43">
        <f>36806-7763</f>
        <v>29043</v>
      </c>
      <c r="D7" s="43">
        <f>C7-B7</f>
        <v>-25221</v>
      </c>
      <c r="E7" s="51">
        <f aca="true" t="shared" si="0" ref="E7:E29">D7/B7*100</f>
        <v>-46.478328173374614</v>
      </c>
      <c r="F7" s="50">
        <v>19233</v>
      </c>
      <c r="G7" s="53">
        <f>C7-F7</f>
        <v>9810</v>
      </c>
      <c r="H7" s="51">
        <f aca="true" t="shared" si="1" ref="H7:H29">G7/F7*100</f>
        <v>51.006083294337856</v>
      </c>
    </row>
    <row r="8" spans="1:8" s="5" customFormat="1" ht="28.5" customHeight="1">
      <c r="A8" s="42" t="s">
        <v>21</v>
      </c>
      <c r="B8" s="45">
        <v>92</v>
      </c>
      <c r="C8" s="43">
        <v>48</v>
      </c>
      <c r="D8" s="43">
        <f aca="true" t="shared" si="2" ref="D8:D29">C8-B8</f>
        <v>-44</v>
      </c>
      <c r="E8" s="44">
        <f t="shared" si="0"/>
        <v>-47.82608695652174</v>
      </c>
      <c r="F8" s="45">
        <v>37</v>
      </c>
      <c r="G8" s="43">
        <f aca="true" t="shared" si="3" ref="G8:G28">C8-F8</f>
        <v>11</v>
      </c>
      <c r="H8" s="44">
        <f t="shared" si="1"/>
        <v>29.72972972972973</v>
      </c>
    </row>
    <row r="9" spans="1:8" s="5" customFormat="1" ht="28.5" customHeight="1">
      <c r="A9" s="42" t="s">
        <v>23</v>
      </c>
      <c r="B9" s="45">
        <v>6749</v>
      </c>
      <c r="C9" s="43">
        <f>3595-2400</f>
        <v>1195</v>
      </c>
      <c r="D9" s="43">
        <f t="shared" si="2"/>
        <v>-5554</v>
      </c>
      <c r="E9" s="44">
        <f t="shared" si="0"/>
        <v>-82.293673136761</v>
      </c>
      <c r="F9" s="45">
        <v>2608</v>
      </c>
      <c r="G9" s="43">
        <f t="shared" si="3"/>
        <v>-1413</v>
      </c>
      <c r="H9" s="44">
        <f t="shared" si="1"/>
        <v>-54.17944785276073</v>
      </c>
    </row>
    <row r="10" spans="1:8" s="5" customFormat="1" ht="28.5" customHeight="1">
      <c r="A10" s="42" t="s">
        <v>24</v>
      </c>
      <c r="B10" s="45">
        <v>132714</v>
      </c>
      <c r="C10" s="43">
        <f>96806-1600+1000</f>
        <v>96206</v>
      </c>
      <c r="D10" s="43">
        <f t="shared" si="2"/>
        <v>-36508</v>
      </c>
      <c r="E10" s="44">
        <f t="shared" si="0"/>
        <v>-27.50877827508778</v>
      </c>
      <c r="F10" s="45">
        <v>64872</v>
      </c>
      <c r="G10" s="43">
        <f t="shared" si="3"/>
        <v>31334</v>
      </c>
      <c r="H10" s="44">
        <f t="shared" si="1"/>
        <v>48.301270193612034</v>
      </c>
    </row>
    <row r="11" spans="1:8" s="5" customFormat="1" ht="28.5" customHeight="1">
      <c r="A11" s="42" t="s">
        <v>25</v>
      </c>
      <c r="B11" s="45">
        <v>10202</v>
      </c>
      <c r="C11" s="43">
        <v>2007</v>
      </c>
      <c r="D11" s="43">
        <f t="shared" si="2"/>
        <v>-8195</v>
      </c>
      <c r="E11" s="44">
        <f t="shared" si="0"/>
        <v>-80.32738678690453</v>
      </c>
      <c r="F11" s="45">
        <v>2011</v>
      </c>
      <c r="G11" s="43">
        <f t="shared" si="3"/>
        <v>-4</v>
      </c>
      <c r="H11" s="44">
        <f t="shared" si="1"/>
        <v>-0.19890601690701143</v>
      </c>
    </row>
    <row r="12" spans="1:8" s="5" customFormat="1" ht="28.5" customHeight="1">
      <c r="A12" s="42" t="s">
        <v>26</v>
      </c>
      <c r="B12" s="45">
        <v>26038</v>
      </c>
      <c r="C12" s="43">
        <f>8686-6000</f>
        <v>2686</v>
      </c>
      <c r="D12" s="43">
        <f t="shared" si="2"/>
        <v>-23352</v>
      </c>
      <c r="E12" s="44">
        <f t="shared" si="0"/>
        <v>-89.6843075505031</v>
      </c>
      <c r="F12" s="45">
        <v>4016</v>
      </c>
      <c r="G12" s="43">
        <f t="shared" si="3"/>
        <v>-1330</v>
      </c>
      <c r="H12" s="44">
        <f t="shared" si="1"/>
        <v>-33.11752988047809</v>
      </c>
    </row>
    <row r="13" spans="1:8" s="5" customFormat="1" ht="28.5" customHeight="1">
      <c r="A13" s="42" t="s">
        <v>27</v>
      </c>
      <c r="B13" s="45">
        <v>115780</v>
      </c>
      <c r="C13" s="43">
        <f>75070-22203-1711+301</f>
        <v>51457</v>
      </c>
      <c r="D13" s="43">
        <f t="shared" si="2"/>
        <v>-64323</v>
      </c>
      <c r="E13" s="44">
        <f t="shared" si="0"/>
        <v>-55.55622732769044</v>
      </c>
      <c r="F13" s="45">
        <v>43538</v>
      </c>
      <c r="G13" s="43">
        <f t="shared" si="3"/>
        <v>7919</v>
      </c>
      <c r="H13" s="44">
        <f t="shared" si="1"/>
        <v>18.188708714226653</v>
      </c>
    </row>
    <row r="14" spans="1:8" s="5" customFormat="1" ht="28.5" customHeight="1">
      <c r="A14" s="42" t="s">
        <v>28</v>
      </c>
      <c r="B14" s="45">
        <v>69113</v>
      </c>
      <c r="C14" s="43">
        <f>67234-4880-480</f>
        <v>61874</v>
      </c>
      <c r="D14" s="43">
        <f t="shared" si="2"/>
        <v>-7239</v>
      </c>
      <c r="E14" s="44">
        <f t="shared" si="0"/>
        <v>-10.474151028026565</v>
      </c>
      <c r="F14" s="45">
        <v>45673</v>
      </c>
      <c r="G14" s="43">
        <f t="shared" si="3"/>
        <v>16201</v>
      </c>
      <c r="H14" s="44">
        <f t="shared" si="1"/>
        <v>35.47172289974383</v>
      </c>
    </row>
    <row r="15" spans="1:8" s="5" customFormat="1" ht="28.5" customHeight="1">
      <c r="A15" s="42" t="s">
        <v>29</v>
      </c>
      <c r="B15" s="45">
        <v>9945</v>
      </c>
      <c r="C15" s="43">
        <v>925</v>
      </c>
      <c r="D15" s="43">
        <f t="shared" si="2"/>
        <v>-9020</v>
      </c>
      <c r="E15" s="44">
        <f t="shared" si="0"/>
        <v>-90.69884364002012</v>
      </c>
      <c r="F15" s="45">
        <v>1469</v>
      </c>
      <c r="G15" s="43">
        <f t="shared" si="3"/>
        <v>-544</v>
      </c>
      <c r="H15" s="44">
        <f t="shared" si="1"/>
        <v>-37.03199455411845</v>
      </c>
    </row>
    <row r="16" spans="1:8" s="5" customFormat="1" ht="28.5" customHeight="1">
      <c r="A16" s="42" t="s">
        <v>30</v>
      </c>
      <c r="B16" s="45">
        <v>28932</v>
      </c>
      <c r="C16" s="43">
        <v>13894</v>
      </c>
      <c r="D16" s="43">
        <f t="shared" si="2"/>
        <v>-15038</v>
      </c>
      <c r="E16" s="44">
        <f t="shared" si="0"/>
        <v>-51.97704963362367</v>
      </c>
      <c r="F16" s="45">
        <v>14616</v>
      </c>
      <c r="G16" s="43">
        <f t="shared" si="3"/>
        <v>-722</v>
      </c>
      <c r="H16" s="44">
        <f t="shared" si="1"/>
        <v>-4.939792008757526</v>
      </c>
    </row>
    <row r="17" spans="1:8" s="5" customFormat="1" ht="28.5" customHeight="1">
      <c r="A17" s="42" t="s">
        <v>31</v>
      </c>
      <c r="B17" s="45">
        <v>43358</v>
      </c>
      <c r="C17" s="43">
        <f>17086-275</f>
        <v>16811</v>
      </c>
      <c r="D17" s="43">
        <f t="shared" si="2"/>
        <v>-26547</v>
      </c>
      <c r="E17" s="44">
        <f t="shared" si="0"/>
        <v>-61.22745514091979</v>
      </c>
      <c r="F17" s="45">
        <v>12712</v>
      </c>
      <c r="G17" s="43">
        <f t="shared" si="3"/>
        <v>4099</v>
      </c>
      <c r="H17" s="44">
        <f t="shared" si="1"/>
        <v>32.245122718691</v>
      </c>
    </row>
    <row r="18" spans="1:8" s="5" customFormat="1" ht="28.5" customHeight="1">
      <c r="A18" s="42" t="s">
        <v>32</v>
      </c>
      <c r="B18" s="45">
        <v>1814</v>
      </c>
      <c r="C18" s="43">
        <v>876</v>
      </c>
      <c r="D18" s="43">
        <f t="shared" si="2"/>
        <v>-938</v>
      </c>
      <c r="E18" s="44">
        <f t="shared" si="0"/>
        <v>-51.70893054024256</v>
      </c>
      <c r="F18" s="45">
        <v>428</v>
      </c>
      <c r="G18" s="43">
        <f t="shared" si="3"/>
        <v>448</v>
      </c>
      <c r="H18" s="44">
        <f t="shared" si="1"/>
        <v>104.67289719626167</v>
      </c>
    </row>
    <row r="19" spans="1:8" s="5" customFormat="1" ht="28.5" customHeight="1">
      <c r="A19" s="42" t="s">
        <v>33</v>
      </c>
      <c r="B19" s="45">
        <v>2856</v>
      </c>
      <c r="C19" s="43">
        <v>4845</v>
      </c>
      <c r="D19" s="43">
        <f t="shared" si="2"/>
        <v>1989</v>
      </c>
      <c r="E19" s="44">
        <f t="shared" si="0"/>
        <v>69.64285714285714</v>
      </c>
      <c r="F19" s="45">
        <v>447</v>
      </c>
      <c r="G19" s="43">
        <f t="shared" si="3"/>
        <v>4398</v>
      </c>
      <c r="H19" s="44">
        <f t="shared" si="1"/>
        <v>983.8926174496644</v>
      </c>
    </row>
    <row r="20" spans="1:8" s="5" customFormat="1" ht="28.5" customHeight="1">
      <c r="A20" s="42" t="s">
        <v>34</v>
      </c>
      <c r="B20" s="45">
        <v>828</v>
      </c>
      <c r="C20" s="43">
        <v>129</v>
      </c>
      <c r="D20" s="43">
        <f t="shared" si="2"/>
        <v>-699</v>
      </c>
      <c r="E20" s="44">
        <f t="shared" si="0"/>
        <v>-84.42028985507247</v>
      </c>
      <c r="F20" s="45">
        <v>258</v>
      </c>
      <c r="G20" s="43">
        <f t="shared" si="3"/>
        <v>-129</v>
      </c>
      <c r="H20" s="44">
        <f t="shared" si="1"/>
        <v>-50</v>
      </c>
    </row>
    <row r="21" spans="1:8" s="5" customFormat="1" ht="28.5" customHeight="1">
      <c r="A21" s="49" t="s">
        <v>54</v>
      </c>
      <c r="B21" s="45">
        <v>0</v>
      </c>
      <c r="C21" s="43">
        <v>0</v>
      </c>
      <c r="D21" s="43">
        <f t="shared" si="2"/>
        <v>0</v>
      </c>
      <c r="E21" s="44"/>
      <c r="F21" s="45">
        <v>0</v>
      </c>
      <c r="G21" s="43">
        <f t="shared" si="3"/>
        <v>0</v>
      </c>
      <c r="H21" s="44" t="e">
        <f t="shared" si="1"/>
        <v>#DIV/0!</v>
      </c>
    </row>
    <row r="22" spans="1:8" s="5" customFormat="1" ht="28.5" customHeight="1">
      <c r="A22" s="326" t="s">
        <v>35</v>
      </c>
      <c r="B22" s="45">
        <v>2909</v>
      </c>
      <c r="C22" s="43">
        <f>3732-3600</f>
        <v>132</v>
      </c>
      <c r="D22" s="43">
        <f t="shared" si="2"/>
        <v>-2777</v>
      </c>
      <c r="E22" s="44">
        <f t="shared" si="0"/>
        <v>-95.4623581986937</v>
      </c>
      <c r="F22" s="45">
        <v>290</v>
      </c>
      <c r="G22" s="43">
        <f t="shared" si="3"/>
        <v>-158</v>
      </c>
      <c r="H22" s="44">
        <f t="shared" si="1"/>
        <v>-54.48275862068965</v>
      </c>
    </row>
    <row r="23" spans="1:8" s="5" customFormat="1" ht="28.5" customHeight="1">
      <c r="A23" s="42" t="s">
        <v>36</v>
      </c>
      <c r="B23" s="45">
        <v>14589</v>
      </c>
      <c r="C23" s="43">
        <f>11257-11000+980-500</f>
        <v>737</v>
      </c>
      <c r="D23" s="43">
        <f t="shared" si="2"/>
        <v>-13852</v>
      </c>
      <c r="E23" s="44">
        <f t="shared" si="0"/>
        <v>-94.94824868051272</v>
      </c>
      <c r="F23" s="45">
        <v>6966</v>
      </c>
      <c r="G23" s="43">
        <f t="shared" si="3"/>
        <v>-6229</v>
      </c>
      <c r="H23" s="44">
        <f t="shared" si="1"/>
        <v>-89.420040195234</v>
      </c>
    </row>
    <row r="24" spans="1:8" s="5" customFormat="1" ht="28.5" customHeight="1">
      <c r="A24" s="42" t="s">
        <v>37</v>
      </c>
      <c r="B24" s="45">
        <v>3330</v>
      </c>
      <c r="C24" s="43">
        <f>1051+350-1401</f>
        <v>0</v>
      </c>
      <c r="D24" s="43">
        <f t="shared" si="2"/>
        <v>-3330</v>
      </c>
      <c r="E24" s="44">
        <f t="shared" si="0"/>
        <v>-100</v>
      </c>
      <c r="F24" s="45">
        <v>110</v>
      </c>
      <c r="G24" s="43">
        <f t="shared" si="3"/>
        <v>-110</v>
      </c>
      <c r="H24" s="44">
        <f t="shared" si="1"/>
        <v>-100</v>
      </c>
    </row>
    <row r="25" spans="1:8" s="5" customFormat="1" ht="28.5" customHeight="1">
      <c r="A25" s="42" t="s">
        <v>38</v>
      </c>
      <c r="B25" s="45">
        <v>5986</v>
      </c>
      <c r="C25" s="43">
        <f>3456-1300</f>
        <v>2156</v>
      </c>
      <c r="D25" s="43">
        <f t="shared" si="2"/>
        <v>-3830</v>
      </c>
      <c r="E25" s="44">
        <f t="shared" si="0"/>
        <v>-63.982626127631136</v>
      </c>
      <c r="F25" s="45">
        <v>1127</v>
      </c>
      <c r="G25" s="43">
        <f t="shared" si="3"/>
        <v>1029</v>
      </c>
      <c r="H25" s="44">
        <f t="shared" si="1"/>
        <v>91.30434782608695</v>
      </c>
    </row>
    <row r="26" spans="1:8" s="5" customFormat="1" ht="28.5" customHeight="1">
      <c r="A26" s="42" t="s">
        <v>39</v>
      </c>
      <c r="B26" s="43">
        <v>31529</v>
      </c>
      <c r="C26" s="43">
        <f>69+23</f>
        <v>92</v>
      </c>
      <c r="D26" s="43">
        <f t="shared" si="2"/>
        <v>-31437</v>
      </c>
      <c r="E26" s="44">
        <f t="shared" si="0"/>
        <v>-99.70820514447017</v>
      </c>
      <c r="F26" s="45">
        <v>37</v>
      </c>
      <c r="G26" s="43">
        <f t="shared" si="3"/>
        <v>55</v>
      </c>
      <c r="H26" s="44">
        <f t="shared" si="1"/>
        <v>148.64864864864865</v>
      </c>
    </row>
    <row r="27" spans="1:8" s="5" customFormat="1" ht="28.5" customHeight="1">
      <c r="A27" s="42" t="s">
        <v>40</v>
      </c>
      <c r="B27" s="43">
        <v>16605</v>
      </c>
      <c r="C27" s="43">
        <v>0</v>
      </c>
      <c r="D27" s="43">
        <f t="shared" si="2"/>
        <v>-16605</v>
      </c>
      <c r="E27" s="44">
        <f t="shared" si="0"/>
        <v>-100</v>
      </c>
      <c r="F27" s="45">
        <v>264</v>
      </c>
      <c r="G27" s="43">
        <f t="shared" si="3"/>
        <v>-264</v>
      </c>
      <c r="H27" s="44">
        <f t="shared" si="1"/>
        <v>-100</v>
      </c>
    </row>
    <row r="28" spans="1:8" s="5" customFormat="1" ht="28.5" customHeight="1">
      <c r="A28" s="46" t="s">
        <v>41</v>
      </c>
      <c r="B28" s="43">
        <v>42</v>
      </c>
      <c r="C28" s="43">
        <v>1</v>
      </c>
      <c r="D28" s="43">
        <f t="shared" si="2"/>
        <v>-41</v>
      </c>
      <c r="E28" s="44">
        <f t="shared" si="0"/>
        <v>-97.61904761904762</v>
      </c>
      <c r="F28" s="45">
        <v>25</v>
      </c>
      <c r="G28" s="43">
        <f t="shared" si="3"/>
        <v>-24</v>
      </c>
      <c r="H28" s="44">
        <f t="shared" si="1"/>
        <v>-96</v>
      </c>
    </row>
    <row r="29" spans="1:8" ht="36.75" customHeight="1">
      <c r="A29" s="322" t="s">
        <v>17</v>
      </c>
      <c r="B29" s="47">
        <f>SUM(B7:B28)</f>
        <v>577675</v>
      </c>
      <c r="C29" s="47">
        <f>SUM(C7:C28)</f>
        <v>285114</v>
      </c>
      <c r="D29" s="47">
        <f t="shared" si="2"/>
        <v>-292561</v>
      </c>
      <c r="E29" s="48">
        <f t="shared" si="0"/>
        <v>-50.644566581555374</v>
      </c>
      <c r="F29" s="47">
        <f>SUM(F7:F28)</f>
        <v>220737</v>
      </c>
      <c r="G29" s="47">
        <f>SUM(G7:G28)</f>
        <v>64377</v>
      </c>
      <c r="H29" s="48">
        <f t="shared" si="1"/>
        <v>29.16457141303905</v>
      </c>
    </row>
    <row r="30" spans="1:8" ht="46.5" customHeight="1">
      <c r="A30" s="349" t="s">
        <v>562</v>
      </c>
      <c r="B30" s="349"/>
      <c r="C30" s="349"/>
      <c r="D30" s="349"/>
      <c r="E30" s="349"/>
      <c r="F30" s="349"/>
      <c r="G30" s="349"/>
      <c r="H30" s="349"/>
    </row>
    <row r="33" ht="13.5" hidden="1">
      <c r="C33" s="1">
        <f>'附表3 预算收支'!F5</f>
        <v>285114</v>
      </c>
    </row>
    <row r="34" ht="13.5" hidden="1">
      <c r="C34" s="323">
        <f>C33-C29</f>
        <v>0</v>
      </c>
    </row>
  </sheetData>
  <sheetProtection/>
  <mergeCells count="8">
    <mergeCell ref="A30:H30"/>
    <mergeCell ref="A2:H2"/>
    <mergeCell ref="D5:D6"/>
    <mergeCell ref="E5:E6"/>
    <mergeCell ref="A4:A6"/>
    <mergeCell ref="C4:C6"/>
    <mergeCell ref="B4:B6"/>
    <mergeCell ref="D4:E4"/>
  </mergeCells>
  <printOptions horizontalCentered="1"/>
  <pageMargins left="0.31496062992125984" right="0.5511811023622047" top="0.4330708661417323" bottom="0.2755905511811024" header="0.2755905511811024" footer="0.15748031496062992"/>
  <pageSetup fitToHeight="2" fitToWidth="1" horizontalDpi="600" verticalDpi="600" orientation="portrait" paperSize="9" scale="8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X34"/>
  <sheetViews>
    <sheetView showZeros="0" zoomScalePageLayoutView="0" workbookViewId="0" topLeftCell="A1">
      <selection activeCell="C18" sqref="C18"/>
    </sheetView>
  </sheetViews>
  <sheetFormatPr defaultColWidth="9.140625" defaultRowHeight="15"/>
  <cols>
    <col min="1" max="1" width="42.57421875" style="71" customWidth="1"/>
    <col min="2" max="2" width="15.57421875" style="71" customWidth="1"/>
    <col min="3" max="3" width="15.00390625" style="71" customWidth="1"/>
    <col min="4" max="4" width="33.57421875" style="71" customWidth="1"/>
    <col min="5" max="5" width="17.140625" style="71" customWidth="1"/>
    <col min="6" max="6" width="19.421875" style="71" customWidth="1"/>
    <col min="7" max="7" width="9.00390625" style="71" customWidth="1"/>
    <col min="8" max="8" width="11.57421875" style="71" hidden="1" customWidth="1"/>
    <col min="9" max="9" width="0" style="71" hidden="1" customWidth="1"/>
    <col min="10" max="10" width="29.00390625" style="71" hidden="1" customWidth="1"/>
    <col min="11" max="12" width="9.7109375" style="71" hidden="1" customWidth="1"/>
    <col min="13" max="13" width="29.00390625" style="71" hidden="1" customWidth="1"/>
    <col min="14" max="16" width="9.7109375" style="71" hidden="1" customWidth="1"/>
    <col min="17" max="17" width="29.00390625" style="71" hidden="1" customWidth="1"/>
    <col min="18" max="19" width="9.7109375" style="71" hidden="1" customWidth="1"/>
    <col min="20" max="20" width="29.00390625" style="71" hidden="1" customWidth="1"/>
    <col min="21" max="22" width="9.7109375" style="71" hidden="1" customWidth="1"/>
    <col min="23" max="23" width="16.28125" style="71" hidden="1" customWidth="1"/>
    <col min="24" max="24" width="12.7109375" style="71" customWidth="1"/>
    <col min="25" max="16384" width="9.00390625" style="71" customWidth="1"/>
  </cols>
  <sheetData>
    <row r="1" spans="1:6" ht="30" customHeight="1">
      <c r="A1" s="69" t="s">
        <v>233</v>
      </c>
      <c r="B1" s="70"/>
      <c r="C1" s="70"/>
      <c r="D1" s="70"/>
      <c r="E1" s="70"/>
      <c r="F1" s="70"/>
    </row>
    <row r="2" spans="1:6" ht="39.75" customHeight="1">
      <c r="A2" s="356" t="s">
        <v>234</v>
      </c>
      <c r="B2" s="356"/>
      <c r="C2" s="356"/>
      <c r="D2" s="356"/>
      <c r="E2" s="356"/>
      <c r="F2" s="356"/>
    </row>
    <row r="3" spans="1:6" ht="30" customHeight="1">
      <c r="A3" s="72"/>
      <c r="B3" s="72"/>
      <c r="C3" s="72"/>
      <c r="D3" s="72"/>
      <c r="E3" s="73" t="s">
        <v>78</v>
      </c>
      <c r="F3" s="73"/>
    </row>
    <row r="4" spans="1:22" ht="51.75" customHeight="1">
      <c r="A4" s="74" t="s">
        <v>92</v>
      </c>
      <c r="B4" s="82" t="s">
        <v>143</v>
      </c>
      <c r="C4" s="75" t="s">
        <v>144</v>
      </c>
      <c r="D4" s="74" t="s">
        <v>92</v>
      </c>
      <c r="E4" s="82" t="s">
        <v>143</v>
      </c>
      <c r="F4" s="75" t="s">
        <v>144</v>
      </c>
      <c r="J4" s="76" t="s">
        <v>93</v>
      </c>
      <c r="K4" s="76" t="s">
        <v>94</v>
      </c>
      <c r="L4" s="76" t="s">
        <v>95</v>
      </c>
      <c r="M4" s="76" t="s">
        <v>93</v>
      </c>
      <c r="N4" s="76" t="s">
        <v>94</v>
      </c>
      <c r="O4" s="76" t="s">
        <v>95</v>
      </c>
      <c r="Q4" s="76" t="s">
        <v>93</v>
      </c>
      <c r="R4" s="76" t="s">
        <v>96</v>
      </c>
      <c r="S4" s="76" t="s">
        <v>95</v>
      </c>
      <c r="T4" s="76" t="s">
        <v>93</v>
      </c>
      <c r="U4" s="76" t="s">
        <v>96</v>
      </c>
      <c r="V4" s="76" t="s">
        <v>95</v>
      </c>
    </row>
    <row r="5" spans="1:22" ht="34.5" customHeight="1">
      <c r="A5" s="20" t="s">
        <v>97</v>
      </c>
      <c r="B5" s="62">
        <f>B6+B7</f>
        <v>123060</v>
      </c>
      <c r="C5" s="62">
        <f>C6+C7</f>
        <v>54421</v>
      </c>
      <c r="D5" s="22" t="s">
        <v>98</v>
      </c>
      <c r="E5" s="62">
        <f>'[1]附表八   支出情况'!C31</f>
        <v>577675</v>
      </c>
      <c r="F5" s="62">
        <f>284114+1000</f>
        <v>285114</v>
      </c>
      <c r="J5" s="76" t="s">
        <v>83</v>
      </c>
      <c r="K5" s="76">
        <v>76151</v>
      </c>
      <c r="L5" s="76">
        <v>81171</v>
      </c>
      <c r="M5" s="76" t="s">
        <v>99</v>
      </c>
      <c r="N5" s="76">
        <v>220737</v>
      </c>
      <c r="O5" s="76">
        <v>342002</v>
      </c>
      <c r="Q5" s="76" t="s">
        <v>100</v>
      </c>
      <c r="R5" s="76">
        <v>32579</v>
      </c>
      <c r="S5" s="76">
        <v>41889</v>
      </c>
      <c r="T5" s="76" t="s">
        <v>101</v>
      </c>
      <c r="U5" s="76">
        <v>193217</v>
      </c>
      <c r="V5" s="76">
        <v>235673</v>
      </c>
    </row>
    <row r="6" spans="1:22" ht="34.5" customHeight="1">
      <c r="A6" s="21" t="s">
        <v>43</v>
      </c>
      <c r="B6" s="77">
        <f>'[1]附表七  2022年预算收入情况表'!C7</f>
        <v>80555</v>
      </c>
      <c r="C6" s="77">
        <f>'附表1 收入调整'!C12</f>
        <v>40414</v>
      </c>
      <c r="D6" s="18"/>
      <c r="E6" s="63"/>
      <c r="F6" s="63"/>
      <c r="J6" s="76" t="s">
        <v>43</v>
      </c>
      <c r="K6" s="76">
        <v>53400</v>
      </c>
      <c r="L6" s="76">
        <v>57163</v>
      </c>
      <c r="M6" s="76"/>
      <c r="N6" s="76"/>
      <c r="O6" s="76"/>
      <c r="Q6" s="76" t="s">
        <v>43</v>
      </c>
      <c r="R6" s="76">
        <v>21461</v>
      </c>
      <c r="S6" s="76">
        <v>23392</v>
      </c>
      <c r="T6" s="76"/>
      <c r="U6" s="76"/>
      <c r="V6" s="76"/>
    </row>
    <row r="7" spans="1:22" ht="34.5" customHeight="1">
      <c r="A7" s="21" t="s">
        <v>44</v>
      </c>
      <c r="B7" s="77">
        <f>ROUND('[1]附表七  2022年预算收入情况表'!C21,0)</f>
        <v>42505</v>
      </c>
      <c r="C7" s="77">
        <f>'附表1 收入调整'!C13</f>
        <v>14007</v>
      </c>
      <c r="D7" s="22" t="s">
        <v>45</v>
      </c>
      <c r="E7" s="64">
        <f>O7+V7</f>
        <v>10691</v>
      </c>
      <c r="F7" s="64">
        <v>10691</v>
      </c>
      <c r="J7" s="76" t="s">
        <v>44</v>
      </c>
      <c r="K7" s="76">
        <v>22751</v>
      </c>
      <c r="L7" s="76">
        <v>24008</v>
      </c>
      <c r="M7" s="76" t="s">
        <v>45</v>
      </c>
      <c r="N7" s="76">
        <v>13130</v>
      </c>
      <c r="O7" s="76">
        <v>10691</v>
      </c>
      <c r="Q7" s="76" t="s">
        <v>44</v>
      </c>
      <c r="R7" s="76">
        <v>11118</v>
      </c>
      <c r="S7" s="76">
        <v>18497</v>
      </c>
      <c r="T7" s="76" t="s">
        <v>102</v>
      </c>
      <c r="U7" s="76">
        <v>115437</v>
      </c>
      <c r="V7" s="76"/>
    </row>
    <row r="8" spans="1:22" ht="34.5" customHeight="1">
      <c r="A8" s="21"/>
      <c r="B8" s="63"/>
      <c r="C8" s="63"/>
      <c r="D8" s="18"/>
      <c r="E8" s="63"/>
      <c r="F8" s="63"/>
      <c r="J8" s="76"/>
      <c r="K8" s="76"/>
      <c r="L8" s="76"/>
      <c r="M8" s="76"/>
      <c r="N8" s="76"/>
      <c r="O8" s="76"/>
      <c r="Q8" s="76"/>
      <c r="R8" s="76"/>
      <c r="S8" s="76"/>
      <c r="T8" s="76"/>
      <c r="U8" s="76"/>
      <c r="V8" s="76"/>
    </row>
    <row r="9" spans="1:22" ht="34.5" customHeight="1">
      <c r="A9" s="20" t="s">
        <v>561</v>
      </c>
      <c r="B9" s="62">
        <f>B10+B13</f>
        <v>281802</v>
      </c>
      <c r="C9" s="62">
        <f>C10+C12+C13+C14</f>
        <v>339523</v>
      </c>
      <c r="D9" s="18"/>
      <c r="E9" s="63"/>
      <c r="F9" s="63"/>
      <c r="J9" s="76" t="s">
        <v>1</v>
      </c>
      <c r="K9" s="76">
        <v>195300</v>
      </c>
      <c r="L9" s="76">
        <v>194166</v>
      </c>
      <c r="M9" s="76"/>
      <c r="N9" s="76"/>
      <c r="O9" s="76"/>
      <c r="Q9" s="76" t="s">
        <v>103</v>
      </c>
      <c r="R9" s="76">
        <v>122133</v>
      </c>
      <c r="S9" s="76">
        <v>87636</v>
      </c>
      <c r="T9" s="76"/>
      <c r="U9" s="76"/>
      <c r="V9" s="76"/>
    </row>
    <row r="10" spans="1:22" ht="34.5" customHeight="1">
      <c r="A10" s="20" t="s">
        <v>104</v>
      </c>
      <c r="B10" s="62">
        <f>SUM(B11:B12)</f>
        <v>281802</v>
      </c>
      <c r="C10" s="321">
        <v>29773</v>
      </c>
      <c r="D10" s="18"/>
      <c r="E10" s="63"/>
      <c r="F10" s="63"/>
      <c r="J10" s="76" t="s">
        <v>84</v>
      </c>
      <c r="K10" s="76">
        <v>8383</v>
      </c>
      <c r="L10" s="76">
        <v>8383</v>
      </c>
      <c r="M10" s="76"/>
      <c r="N10" s="76"/>
      <c r="O10" s="76"/>
      <c r="Q10" s="76" t="s">
        <v>84</v>
      </c>
      <c r="R10" s="76">
        <v>21390</v>
      </c>
      <c r="S10" s="76">
        <v>21390</v>
      </c>
      <c r="T10" s="76"/>
      <c r="U10" s="76"/>
      <c r="V10" s="76"/>
    </row>
    <row r="11" spans="1:22" ht="34.5" customHeight="1">
      <c r="A11" s="21" t="s">
        <v>105</v>
      </c>
      <c r="B11" s="63">
        <f>L11+L12+S11+18049</f>
        <v>29773</v>
      </c>
      <c r="C11" s="63">
        <v>29773</v>
      </c>
      <c r="D11" s="18"/>
      <c r="E11" s="63"/>
      <c r="F11" s="63"/>
      <c r="J11" s="76" t="s">
        <v>106</v>
      </c>
      <c r="K11" s="76">
        <v>8136</v>
      </c>
      <c r="L11" s="76">
        <v>8136</v>
      </c>
      <c r="M11" s="76"/>
      <c r="N11" s="76"/>
      <c r="O11" s="76"/>
      <c r="Q11" s="78" t="s">
        <v>107</v>
      </c>
      <c r="R11" s="76">
        <v>3341</v>
      </c>
      <c r="S11" s="76">
        <v>3341</v>
      </c>
      <c r="T11" s="76"/>
      <c r="U11" s="76"/>
      <c r="V11" s="76"/>
    </row>
    <row r="12" spans="1:22" ht="34.5" customHeight="1">
      <c r="A12" s="20" t="s">
        <v>110</v>
      </c>
      <c r="B12" s="64">
        <v>252029</v>
      </c>
      <c r="C12" s="64">
        <f>307197-29773-11442-2674</f>
        <v>263308</v>
      </c>
      <c r="D12" s="18"/>
      <c r="E12" s="63"/>
      <c r="F12" s="63"/>
      <c r="J12" s="76" t="s">
        <v>108</v>
      </c>
      <c r="K12" s="76">
        <v>247</v>
      </c>
      <c r="L12" s="76">
        <v>247</v>
      </c>
      <c r="M12" s="76"/>
      <c r="N12" s="76"/>
      <c r="O12" s="76"/>
      <c r="Q12" s="78" t="s">
        <v>109</v>
      </c>
      <c r="R12" s="76">
        <v>18049</v>
      </c>
      <c r="S12" s="76">
        <v>18049</v>
      </c>
      <c r="T12" s="76"/>
      <c r="U12" s="76"/>
      <c r="V12" s="76"/>
    </row>
    <row r="13" spans="1:22" ht="34.5" customHeight="1">
      <c r="A13" s="20" t="s">
        <v>558</v>
      </c>
      <c r="B13" s="64"/>
      <c r="C13" s="64">
        <v>35000</v>
      </c>
      <c r="D13" s="22" t="s">
        <v>2</v>
      </c>
      <c r="E13" s="62">
        <f>SUM(E14:E18)</f>
        <v>90403</v>
      </c>
      <c r="F13" s="62">
        <f>SUM(F14:F18)</f>
        <v>83433</v>
      </c>
      <c r="J13" s="76" t="s">
        <v>85</v>
      </c>
      <c r="K13" s="76">
        <v>186917</v>
      </c>
      <c r="L13" s="76">
        <v>185783</v>
      </c>
      <c r="M13" s="76" t="s">
        <v>2</v>
      </c>
      <c r="N13" s="76">
        <v>54895</v>
      </c>
      <c r="O13" s="76">
        <v>69895</v>
      </c>
      <c r="Q13" s="76" t="s">
        <v>85</v>
      </c>
      <c r="R13" s="76">
        <v>100743</v>
      </c>
      <c r="S13" s="76">
        <v>66246</v>
      </c>
      <c r="T13" s="76" t="s">
        <v>111</v>
      </c>
      <c r="U13" s="76">
        <v>15084</v>
      </c>
      <c r="V13" s="76">
        <v>20508</v>
      </c>
    </row>
    <row r="14" spans="1:22" ht="34.5" customHeight="1">
      <c r="A14" s="20" t="s">
        <v>564</v>
      </c>
      <c r="B14" s="64"/>
      <c r="C14" s="64">
        <v>11442</v>
      </c>
      <c r="D14" s="65" t="s">
        <v>3</v>
      </c>
      <c r="E14" s="63">
        <f>O14+V14</f>
        <v>18405</v>
      </c>
      <c r="F14" s="63">
        <v>17764</v>
      </c>
      <c r="J14" s="76" t="s">
        <v>112</v>
      </c>
      <c r="K14" s="76">
        <v>35000</v>
      </c>
      <c r="L14" s="76"/>
      <c r="M14" s="76" t="s">
        <v>3</v>
      </c>
      <c r="N14" s="76">
        <v>11999</v>
      </c>
      <c r="O14" s="76">
        <v>11999</v>
      </c>
      <c r="Q14" s="76"/>
      <c r="R14" s="76"/>
      <c r="S14" s="76"/>
      <c r="T14" s="76" t="s">
        <v>113</v>
      </c>
      <c r="U14" s="76">
        <v>6406</v>
      </c>
      <c r="V14" s="76">
        <v>6406</v>
      </c>
    </row>
    <row r="15" spans="1:22" ht="34.5" customHeight="1">
      <c r="A15" s="20"/>
      <c r="B15" s="64"/>
      <c r="C15" s="64"/>
      <c r="D15" s="65" t="s">
        <v>114</v>
      </c>
      <c r="E15" s="63">
        <f>O15+V15+V17</f>
        <v>19845</v>
      </c>
      <c r="F15" s="63">
        <f>89433-76016-1147</f>
        <v>12270</v>
      </c>
      <c r="J15" s="76"/>
      <c r="K15" s="76"/>
      <c r="L15" s="76"/>
      <c r="M15" s="76" t="s">
        <v>115</v>
      </c>
      <c r="N15" s="76">
        <v>9461</v>
      </c>
      <c r="O15" s="76">
        <v>9461</v>
      </c>
      <c r="Q15" s="76"/>
      <c r="R15" s="76"/>
      <c r="S15" s="76"/>
      <c r="T15" s="76" t="s">
        <v>116</v>
      </c>
      <c r="U15" s="76">
        <v>4955</v>
      </c>
      <c r="V15" s="76">
        <v>10364</v>
      </c>
    </row>
    <row r="16" spans="1:22" ht="34.5" customHeight="1">
      <c r="A16" s="21"/>
      <c r="B16" s="63"/>
      <c r="C16" s="63"/>
      <c r="D16" s="65" t="s">
        <v>559</v>
      </c>
      <c r="E16" s="63">
        <f>O16</f>
        <v>9851</v>
      </c>
      <c r="F16" s="63">
        <f>9953+1147</f>
        <v>11100</v>
      </c>
      <c r="J16" s="76"/>
      <c r="K16" s="76"/>
      <c r="L16" s="76"/>
      <c r="M16" s="76" t="s">
        <v>117</v>
      </c>
      <c r="N16" s="76">
        <v>9851</v>
      </c>
      <c r="O16" s="76">
        <v>9851</v>
      </c>
      <c r="Q16" s="76"/>
      <c r="R16" s="76"/>
      <c r="S16" s="76"/>
      <c r="T16" s="76" t="s">
        <v>118</v>
      </c>
      <c r="U16" s="76">
        <v>3718</v>
      </c>
      <c r="V16" s="76">
        <v>3718</v>
      </c>
    </row>
    <row r="17" spans="1:22" ht="39.75" customHeight="1">
      <c r="A17" s="20" t="s">
        <v>46</v>
      </c>
      <c r="B17" s="62">
        <f>SUM(B18:B20)</f>
        <v>1000</v>
      </c>
      <c r="C17" s="62">
        <f>23190+1000</f>
        <v>24190</v>
      </c>
      <c r="D17" s="66" t="s">
        <v>119</v>
      </c>
      <c r="E17" s="63">
        <f>O17+V16</f>
        <v>7302</v>
      </c>
      <c r="F17" s="63">
        <v>7299</v>
      </c>
      <c r="J17" s="76" t="s">
        <v>46</v>
      </c>
      <c r="K17" s="76">
        <v>28128</v>
      </c>
      <c r="L17" s="76">
        <v>1000</v>
      </c>
      <c r="M17" s="76" t="s">
        <v>120</v>
      </c>
      <c r="N17" s="76">
        <v>3584</v>
      </c>
      <c r="O17" s="76">
        <v>3584</v>
      </c>
      <c r="Q17" s="76" t="s">
        <v>121</v>
      </c>
      <c r="R17" s="76">
        <v>145437</v>
      </c>
      <c r="S17" s="76">
        <v>0</v>
      </c>
      <c r="T17" s="76" t="s">
        <v>122</v>
      </c>
      <c r="U17" s="76">
        <v>5</v>
      </c>
      <c r="V17" s="76">
        <v>20</v>
      </c>
    </row>
    <row r="18" spans="1:22" ht="34.5" customHeight="1">
      <c r="A18" s="21" t="s">
        <v>123</v>
      </c>
      <c r="B18" s="63">
        <v>1000</v>
      </c>
      <c r="C18" s="63">
        <f>23190+1000</f>
        <v>24190</v>
      </c>
      <c r="D18" s="66" t="s">
        <v>124</v>
      </c>
      <c r="E18" s="63">
        <f>O18</f>
        <v>35000</v>
      </c>
      <c r="F18" s="63">
        <v>35000</v>
      </c>
      <c r="J18" s="76" t="s">
        <v>125</v>
      </c>
      <c r="K18" s="76">
        <v>13128</v>
      </c>
      <c r="L18" s="76"/>
      <c r="M18" s="76" t="s">
        <v>126</v>
      </c>
      <c r="N18" s="76">
        <v>20000</v>
      </c>
      <c r="O18" s="76">
        <v>35000</v>
      </c>
      <c r="Q18" s="76" t="s">
        <v>127</v>
      </c>
      <c r="R18" s="76">
        <v>30000</v>
      </c>
      <c r="S18" s="76"/>
      <c r="T18" s="76"/>
      <c r="U18" s="76"/>
      <c r="V18" s="76"/>
    </row>
    <row r="19" spans="1:22" ht="34.5" customHeight="1">
      <c r="A19" s="21"/>
      <c r="B19" s="63"/>
      <c r="C19" s="63"/>
      <c r="D19" s="18"/>
      <c r="E19" s="63"/>
      <c r="F19" s="63"/>
      <c r="J19" s="76" t="s">
        <v>86</v>
      </c>
      <c r="K19" s="76">
        <v>15000</v>
      </c>
      <c r="L19" s="76">
        <v>1000</v>
      </c>
      <c r="M19" s="76"/>
      <c r="N19" s="76"/>
      <c r="O19" s="76"/>
      <c r="Q19" s="76" t="s">
        <v>128</v>
      </c>
      <c r="R19" s="76">
        <v>115437</v>
      </c>
      <c r="S19" s="76"/>
      <c r="T19" s="76"/>
      <c r="U19" s="76"/>
      <c r="V19" s="76"/>
    </row>
    <row r="20" spans="1:22" ht="34.5" customHeight="1">
      <c r="A20" s="21"/>
      <c r="B20" s="63"/>
      <c r="C20" s="63"/>
      <c r="D20" s="67"/>
      <c r="E20" s="68"/>
      <c r="F20" s="68"/>
      <c r="J20" s="76"/>
      <c r="K20" s="76"/>
      <c r="L20" s="76"/>
      <c r="M20" s="76"/>
      <c r="N20" s="76"/>
      <c r="O20" s="76"/>
      <c r="Q20" s="76"/>
      <c r="R20" s="76"/>
      <c r="S20" s="76"/>
      <c r="T20" s="76" t="s">
        <v>129</v>
      </c>
      <c r="U20" s="76"/>
      <c r="V20" s="76"/>
    </row>
    <row r="21" spans="1:22" ht="34.5" customHeight="1">
      <c r="A21" s="20" t="s">
        <v>47</v>
      </c>
      <c r="B21" s="64">
        <f>L21+S21</f>
        <v>55825</v>
      </c>
      <c r="C21" s="64">
        <v>33145</v>
      </c>
      <c r="D21" s="22" t="s">
        <v>91</v>
      </c>
      <c r="E21" s="64">
        <f>O21</f>
        <v>11304</v>
      </c>
      <c r="F21" s="64">
        <v>27</v>
      </c>
      <c r="J21" s="76" t="s">
        <v>87</v>
      </c>
      <c r="K21" s="76">
        <v>18229</v>
      </c>
      <c r="L21" s="76">
        <v>32443</v>
      </c>
      <c r="M21" s="76" t="s">
        <v>130</v>
      </c>
      <c r="N21" s="76">
        <v>678</v>
      </c>
      <c r="O21" s="76">
        <v>11304</v>
      </c>
      <c r="Q21" s="76" t="s">
        <v>131</v>
      </c>
      <c r="R21" s="76">
        <v>10946</v>
      </c>
      <c r="S21" s="76">
        <v>23382</v>
      </c>
      <c r="T21" s="76" t="s">
        <v>132</v>
      </c>
      <c r="U21" s="76">
        <v>23382</v>
      </c>
      <c r="V21" s="76"/>
    </row>
    <row r="22" spans="1:22" ht="34.5" customHeight="1">
      <c r="A22" s="21"/>
      <c r="B22" s="63"/>
      <c r="C22" s="63"/>
      <c r="D22" s="67"/>
      <c r="E22" s="68"/>
      <c r="F22" s="68"/>
      <c r="J22" s="76"/>
      <c r="K22" s="76"/>
      <c r="L22" s="76"/>
      <c r="M22" s="76"/>
      <c r="N22" s="76"/>
      <c r="O22" s="76"/>
      <c r="Q22" s="76"/>
      <c r="R22" s="76"/>
      <c r="S22" s="76"/>
      <c r="T22" s="76"/>
      <c r="U22" s="76"/>
      <c r="V22" s="76"/>
    </row>
    <row r="23" spans="1:22" ht="34.5" customHeight="1">
      <c r="A23" s="20" t="s">
        <v>88</v>
      </c>
      <c r="B23" s="64">
        <f>L25+S25</f>
        <v>226622</v>
      </c>
      <c r="C23" s="64">
        <f>C24+C25</f>
        <v>7502</v>
      </c>
      <c r="D23" s="22" t="s">
        <v>560</v>
      </c>
      <c r="E23" s="64">
        <f>O23+V21</f>
        <v>0</v>
      </c>
      <c r="F23" s="64">
        <v>79516</v>
      </c>
      <c r="J23" s="76"/>
      <c r="K23" s="76"/>
      <c r="L23" s="76"/>
      <c r="M23" s="76" t="s">
        <v>133</v>
      </c>
      <c r="N23" s="76">
        <v>32443</v>
      </c>
      <c r="O23" s="76"/>
      <c r="Q23" s="76" t="s">
        <v>134</v>
      </c>
      <c r="R23" s="76">
        <v>667</v>
      </c>
      <c r="S23" s="76">
        <v>1764</v>
      </c>
      <c r="T23" s="76" t="s">
        <v>135</v>
      </c>
      <c r="U23" s="76">
        <v>1764</v>
      </c>
      <c r="V23" s="76"/>
    </row>
    <row r="24" spans="1:22" ht="34.5" customHeight="1">
      <c r="A24" s="21" t="s">
        <v>89</v>
      </c>
      <c r="B24" s="63">
        <f>L26+S25</f>
        <v>223322</v>
      </c>
      <c r="C24" s="63">
        <v>4502</v>
      </c>
      <c r="D24" s="18"/>
      <c r="E24" s="63"/>
      <c r="F24" s="63"/>
      <c r="J24" s="76"/>
      <c r="K24" s="76"/>
      <c r="L24" s="76"/>
      <c r="M24" s="76" t="s">
        <v>136</v>
      </c>
      <c r="N24" s="76">
        <v>28089</v>
      </c>
      <c r="O24" s="76"/>
      <c r="Q24" s="76"/>
      <c r="R24" s="76"/>
      <c r="S24" s="76"/>
      <c r="T24" s="76"/>
      <c r="U24" s="76"/>
      <c r="V24" s="76"/>
    </row>
    <row r="25" spans="1:22" ht="34.5" customHeight="1">
      <c r="A25" s="21" t="s">
        <v>90</v>
      </c>
      <c r="B25" s="63">
        <f>L27</f>
        <v>3300</v>
      </c>
      <c r="C25" s="63">
        <v>3000</v>
      </c>
      <c r="D25" s="18"/>
      <c r="E25" s="63"/>
      <c r="F25" s="63"/>
      <c r="J25" s="76" t="s">
        <v>88</v>
      </c>
      <c r="K25" s="76">
        <v>4075</v>
      </c>
      <c r="L25" s="76">
        <v>125112</v>
      </c>
      <c r="M25" s="76" t="s">
        <v>137</v>
      </c>
      <c r="N25" s="76">
        <v>4354</v>
      </c>
      <c r="O25" s="76"/>
      <c r="Q25" s="76" t="s">
        <v>138</v>
      </c>
      <c r="R25" s="76">
        <v>37122</v>
      </c>
      <c r="S25" s="76">
        <v>101510</v>
      </c>
      <c r="T25" s="76"/>
      <c r="U25" s="76"/>
      <c r="V25" s="76"/>
    </row>
    <row r="26" spans="1:22" ht="34.5" customHeight="1">
      <c r="A26" s="21"/>
      <c r="B26" s="63"/>
      <c r="C26" s="63"/>
      <c r="D26" s="22"/>
      <c r="E26" s="63"/>
      <c r="F26" s="63"/>
      <c r="J26" s="76" t="s">
        <v>89</v>
      </c>
      <c r="K26" s="76">
        <v>678</v>
      </c>
      <c r="L26" s="76">
        <v>121812</v>
      </c>
      <c r="M26" s="76"/>
      <c r="N26" s="76"/>
      <c r="O26" s="76"/>
      <c r="Q26" s="76"/>
      <c r="R26" s="76"/>
      <c r="S26" s="76"/>
      <c r="T26" s="76"/>
      <c r="U26" s="76"/>
      <c r="V26" s="76"/>
    </row>
    <row r="27" spans="1:22" ht="34.5" customHeight="1">
      <c r="A27" s="20" t="s">
        <v>139</v>
      </c>
      <c r="B27" s="64">
        <f>S23</f>
        <v>1764</v>
      </c>
      <c r="C27" s="64">
        <v>0</v>
      </c>
      <c r="D27" s="22"/>
      <c r="E27" s="64">
        <f>V23</f>
        <v>0</v>
      </c>
      <c r="F27" s="64"/>
      <c r="J27" s="76" t="s">
        <v>90</v>
      </c>
      <c r="K27" s="76">
        <v>3397</v>
      </c>
      <c r="L27" s="76">
        <v>3300</v>
      </c>
      <c r="M27" s="76"/>
      <c r="N27" s="76"/>
      <c r="O27" s="76"/>
      <c r="Q27" s="76"/>
      <c r="R27" s="76"/>
      <c r="S27" s="76"/>
      <c r="T27" s="76"/>
      <c r="U27" s="76"/>
      <c r="V27" s="76"/>
    </row>
    <row r="28" spans="1:22" ht="34.5" customHeight="1">
      <c r="A28" s="21"/>
      <c r="B28" s="63"/>
      <c r="C28" s="63"/>
      <c r="D28" s="18"/>
      <c r="E28" s="63"/>
      <c r="F28" s="63"/>
      <c r="J28" s="76"/>
      <c r="K28" s="76"/>
      <c r="L28" s="76"/>
      <c r="M28" s="76"/>
      <c r="N28" s="76"/>
      <c r="O28" s="76"/>
      <c r="Q28" s="76" t="s">
        <v>140</v>
      </c>
      <c r="R28" s="76">
        <v>348884</v>
      </c>
      <c r="S28" s="76">
        <v>256181</v>
      </c>
      <c r="T28" s="76" t="s">
        <v>141</v>
      </c>
      <c r="U28" s="76">
        <v>348884</v>
      </c>
      <c r="V28" s="76">
        <v>256181</v>
      </c>
    </row>
    <row r="29" spans="1:24" ht="34.5" customHeight="1">
      <c r="A29" s="23" t="s">
        <v>48</v>
      </c>
      <c r="B29" s="62">
        <f>B5+B9+B17+B21+B23+B27</f>
        <v>690073</v>
      </c>
      <c r="C29" s="62">
        <f>C5+C9+C17+C21+C23+C27</f>
        <v>458781</v>
      </c>
      <c r="D29" s="24" t="s">
        <v>142</v>
      </c>
      <c r="E29" s="62">
        <f>E5+E7+E13+E21+E23+E27</f>
        <v>690073</v>
      </c>
      <c r="F29" s="62">
        <f>F5+F7+F13+F21+F23+F27</f>
        <v>458781</v>
      </c>
      <c r="H29" s="79"/>
      <c r="J29" s="76" t="s">
        <v>140</v>
      </c>
      <c r="K29" s="76">
        <v>321883</v>
      </c>
      <c r="L29" s="76">
        <v>433892</v>
      </c>
      <c r="M29" s="76" t="s">
        <v>141</v>
      </c>
      <c r="N29" s="76">
        <v>321883</v>
      </c>
      <c r="O29" s="76">
        <v>433892</v>
      </c>
      <c r="X29" s="303">
        <f>C29-F29</f>
        <v>0</v>
      </c>
    </row>
    <row r="30" spans="1:6" ht="80.25" customHeight="1">
      <c r="A30" s="357" t="s">
        <v>566</v>
      </c>
      <c r="B30" s="357"/>
      <c r="C30" s="357"/>
      <c r="D30" s="357"/>
      <c r="E30" s="357"/>
      <c r="F30" s="357"/>
    </row>
    <row r="33" ht="13.5">
      <c r="D33" s="80"/>
    </row>
    <row r="34" ht="13.5" hidden="1">
      <c r="G34" s="81">
        <f>E29-B29</f>
        <v>0</v>
      </c>
    </row>
  </sheetData>
  <sheetProtection/>
  <mergeCells count="2">
    <mergeCell ref="A2:F2"/>
    <mergeCell ref="A30:F30"/>
  </mergeCells>
  <printOptions horizontalCentered="1"/>
  <pageMargins left="0.32" right="0.39" top="0.7480314960629921" bottom="0.7480314960629921" header="0.3937007874015748" footer="0.31496062992125984"/>
  <pageSetup fitToHeight="10" fitToWidth="1" horizontalDpi="600" verticalDpi="600" orientation="portrait" paperSize="9" scale="68"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E30"/>
  <sheetViews>
    <sheetView zoomScalePageLayoutView="0" workbookViewId="0" topLeftCell="A19">
      <selection activeCell="A14" sqref="A14:L14"/>
    </sheetView>
  </sheetViews>
  <sheetFormatPr defaultColWidth="14.8515625" defaultRowHeight="15"/>
  <cols>
    <col min="1" max="1" width="37.28125" style="85" customWidth="1"/>
    <col min="2" max="2" width="16.7109375" style="85" customWidth="1"/>
    <col min="3" max="3" width="14.8515625" style="85" customWidth="1"/>
    <col min="4" max="4" width="43.8515625" style="85" customWidth="1"/>
    <col min="5" max="5" width="15.8515625" style="85" customWidth="1"/>
    <col min="6" max="6" width="16.7109375" style="85" customWidth="1"/>
    <col min="7" max="7" width="12.421875" style="85" customWidth="1"/>
    <col min="8" max="8" width="9.140625" style="85" customWidth="1"/>
    <col min="9" max="9" width="19.140625" style="85" hidden="1" customWidth="1"/>
    <col min="10" max="10" width="17.28125" style="85" hidden="1" customWidth="1"/>
    <col min="11" max="31" width="9.140625" style="85" hidden="1" customWidth="1"/>
    <col min="32" max="249" width="9.140625" style="85" customWidth="1"/>
    <col min="250" max="250" width="22.421875" style="85" customWidth="1"/>
    <col min="251" max="16384" width="14.8515625" style="85" customWidth="1"/>
  </cols>
  <sheetData>
    <row r="1" spans="1:6" s="83" customFormat="1" ht="22.5" customHeight="1">
      <c r="A1" s="170" t="s">
        <v>538</v>
      </c>
      <c r="B1" s="56"/>
      <c r="C1" s="56"/>
      <c r="D1" s="1"/>
      <c r="E1" s="1"/>
      <c r="F1" s="56"/>
    </row>
    <row r="2" spans="1:6" ht="33" customHeight="1">
      <c r="A2" s="360" t="s">
        <v>235</v>
      </c>
      <c r="B2" s="360"/>
      <c r="C2" s="360"/>
      <c r="D2" s="360"/>
      <c r="E2" s="360"/>
      <c r="F2" s="360"/>
    </row>
    <row r="3" spans="1:6" ht="33" customHeight="1">
      <c r="A3" s="84"/>
      <c r="B3" s="84"/>
      <c r="C3" s="84"/>
      <c r="D3" s="84"/>
      <c r="E3" s="84"/>
      <c r="F3" s="12" t="s">
        <v>78</v>
      </c>
    </row>
    <row r="4" spans="1:26" ht="32.25" customHeight="1">
      <c r="A4" s="361" t="s">
        <v>0</v>
      </c>
      <c r="B4" s="362" t="s">
        <v>143</v>
      </c>
      <c r="C4" s="359" t="s">
        <v>144</v>
      </c>
      <c r="D4" s="361" t="s">
        <v>0</v>
      </c>
      <c r="E4" s="361" t="s">
        <v>145</v>
      </c>
      <c r="F4" s="359" t="s">
        <v>144</v>
      </c>
      <c r="P4" s="87" t="s">
        <v>0</v>
      </c>
      <c r="Q4" s="87" t="s">
        <v>146</v>
      </c>
      <c r="R4" s="87" t="s">
        <v>0</v>
      </c>
      <c r="S4" s="87" t="s">
        <v>146</v>
      </c>
      <c r="T4" s="87" t="s">
        <v>147</v>
      </c>
      <c r="U4" s="87"/>
      <c r="W4" s="87" t="s">
        <v>0</v>
      </c>
      <c r="X4" s="87" t="s">
        <v>146</v>
      </c>
      <c r="Y4" s="87" t="s">
        <v>0</v>
      </c>
      <c r="Z4" s="87" t="s">
        <v>146</v>
      </c>
    </row>
    <row r="5" spans="1:26" ht="42" customHeight="1">
      <c r="A5" s="361"/>
      <c r="B5" s="362"/>
      <c r="C5" s="359"/>
      <c r="D5" s="361"/>
      <c r="E5" s="361"/>
      <c r="F5" s="359"/>
      <c r="P5" s="87"/>
      <c r="Q5" s="87"/>
      <c r="R5" s="87"/>
      <c r="S5" s="87"/>
      <c r="T5" s="87" t="s">
        <v>149</v>
      </c>
      <c r="U5" s="87" t="s">
        <v>148</v>
      </c>
      <c r="W5" s="87" t="s">
        <v>150</v>
      </c>
      <c r="X5" s="87">
        <v>887</v>
      </c>
      <c r="Y5" s="87" t="s">
        <v>151</v>
      </c>
      <c r="Z5" s="87">
        <v>9352</v>
      </c>
    </row>
    <row r="6" spans="1:31" ht="37.5" customHeight="1">
      <c r="A6" s="58" t="s">
        <v>152</v>
      </c>
      <c r="B6" s="88">
        <f>Q6+X5</f>
        <v>1487</v>
      </c>
      <c r="C6" s="88">
        <f>C7+C8</f>
        <v>561</v>
      </c>
      <c r="D6" s="59" t="s">
        <v>153</v>
      </c>
      <c r="E6" s="89">
        <v>91695</v>
      </c>
      <c r="F6" s="89">
        <f>F7+F9+F18+F22+F24</f>
        <v>47547</v>
      </c>
      <c r="L6" s="90" t="s">
        <v>154</v>
      </c>
      <c r="P6" s="87" t="s">
        <v>155</v>
      </c>
      <c r="Q6" s="87">
        <v>600</v>
      </c>
      <c r="R6" s="87" t="s">
        <v>151</v>
      </c>
      <c r="S6" s="87">
        <v>82343</v>
      </c>
      <c r="T6" s="87">
        <v>9208</v>
      </c>
      <c r="U6" s="87">
        <v>73135</v>
      </c>
      <c r="W6" s="87"/>
      <c r="X6" s="87"/>
      <c r="Y6" s="87" t="s">
        <v>156</v>
      </c>
      <c r="Z6" s="87"/>
      <c r="AB6" s="85" t="s">
        <v>157</v>
      </c>
      <c r="AC6" s="85">
        <f>216-AE6</f>
        <v>22</v>
      </c>
      <c r="AD6" s="85" t="s">
        <v>158</v>
      </c>
      <c r="AE6" s="85">
        <v>194</v>
      </c>
    </row>
    <row r="7" spans="1:26" ht="29.25" customHeight="1">
      <c r="A7" s="296" t="s">
        <v>552</v>
      </c>
      <c r="B7" s="88"/>
      <c r="C7" s="297">
        <v>-447</v>
      </c>
      <c r="D7" s="60" t="s">
        <v>160</v>
      </c>
      <c r="E7" s="89">
        <v>2</v>
      </c>
      <c r="F7" s="89">
        <v>2</v>
      </c>
      <c r="L7" s="90"/>
      <c r="P7" s="87"/>
      <c r="Q7" s="87"/>
      <c r="R7" s="87"/>
      <c r="S7" s="87"/>
      <c r="T7" s="87"/>
      <c r="U7" s="87"/>
      <c r="W7" s="87"/>
      <c r="X7" s="87"/>
      <c r="Y7" s="87"/>
      <c r="Z7" s="87"/>
    </row>
    <row r="8" spans="1:26" ht="29.25" customHeight="1">
      <c r="A8" s="304" t="s">
        <v>553</v>
      </c>
      <c r="B8" s="297">
        <v>1487</v>
      </c>
      <c r="C8" s="297">
        <v>1008</v>
      </c>
      <c r="D8" s="93" t="s">
        <v>166</v>
      </c>
      <c r="E8" s="89">
        <v>2</v>
      </c>
      <c r="F8" s="89">
        <v>2</v>
      </c>
      <c r="L8" s="90"/>
      <c r="P8" s="87"/>
      <c r="Q8" s="87"/>
      <c r="R8" s="87"/>
      <c r="S8" s="87"/>
      <c r="T8" s="87"/>
      <c r="U8" s="87"/>
      <c r="W8" s="87"/>
      <c r="X8" s="87"/>
      <c r="Y8" s="87"/>
      <c r="Z8" s="87"/>
    </row>
    <row r="9" spans="1:31" ht="29.25" customHeight="1">
      <c r="A9" s="59" t="s">
        <v>159</v>
      </c>
      <c r="B9" s="89">
        <f>Q9+X11</f>
        <v>282362</v>
      </c>
      <c r="C9" s="89">
        <v>13073</v>
      </c>
      <c r="D9" s="60" t="s">
        <v>173</v>
      </c>
      <c r="E9" s="89">
        <v>48485</v>
      </c>
      <c r="F9" s="89">
        <f>F10+F15+F17</f>
        <v>8135</v>
      </c>
      <c r="I9" s="91" t="s">
        <v>80</v>
      </c>
      <c r="J9" s="92">
        <v>446039018.1</v>
      </c>
      <c r="K9" s="85">
        <f>ROUND(J9/10000,0)</f>
        <v>44604</v>
      </c>
      <c r="M9" s="85">
        <f>K9+L9</f>
        <v>44604</v>
      </c>
      <c r="P9" s="87" t="s">
        <v>103</v>
      </c>
      <c r="Q9" s="87">
        <v>173043</v>
      </c>
      <c r="R9" s="87" t="s">
        <v>161</v>
      </c>
      <c r="S9" s="87">
        <v>2</v>
      </c>
      <c r="T9" s="87"/>
      <c r="U9" s="87">
        <v>2</v>
      </c>
      <c r="W9" s="87"/>
      <c r="X9" s="87"/>
      <c r="Y9" s="87" t="s">
        <v>162</v>
      </c>
      <c r="Z9" s="87">
        <v>216</v>
      </c>
      <c r="AB9" s="85" t="s">
        <v>163</v>
      </c>
      <c r="AC9" s="85">
        <v>200</v>
      </c>
      <c r="AD9" s="85" t="s">
        <v>164</v>
      </c>
      <c r="AE9" s="85">
        <v>887</v>
      </c>
    </row>
    <row r="10" spans="1:31" ht="29.25" customHeight="1">
      <c r="A10" s="59" t="s">
        <v>165</v>
      </c>
      <c r="B10" s="89">
        <f>Q10+X21</f>
        <v>9864</v>
      </c>
      <c r="C10" s="89">
        <v>9207</v>
      </c>
      <c r="D10" s="60" t="s">
        <v>181</v>
      </c>
      <c r="E10" s="89">
        <v>45411</v>
      </c>
      <c r="F10" s="89">
        <f>F11+F12+F13+F14</f>
        <v>6442</v>
      </c>
      <c r="I10" s="91" t="s">
        <v>167</v>
      </c>
      <c r="J10" s="92">
        <v>434058401.1</v>
      </c>
      <c r="K10" s="85">
        <f aca="true" t="shared" si="0" ref="K10:K16">ROUND(J10/10000,0)</f>
        <v>43406</v>
      </c>
      <c r="M10" s="85">
        <f aca="true" t="shared" si="1" ref="M10:M16">K10+L10</f>
        <v>43406</v>
      </c>
      <c r="P10" s="87" t="s">
        <v>168</v>
      </c>
      <c r="Q10" s="87">
        <v>9208</v>
      </c>
      <c r="R10" s="87" t="s">
        <v>169</v>
      </c>
      <c r="S10" s="87">
        <v>2</v>
      </c>
      <c r="T10" s="87"/>
      <c r="U10" s="87">
        <v>2</v>
      </c>
      <c r="W10" s="87"/>
      <c r="X10" s="87"/>
      <c r="Y10" s="87" t="s">
        <v>170</v>
      </c>
      <c r="Z10" s="87"/>
      <c r="AB10" s="85" t="s">
        <v>171</v>
      </c>
      <c r="AC10" s="85">
        <f>887-AE9</f>
        <v>0</v>
      </c>
      <c r="AD10" s="85" t="s">
        <v>172</v>
      </c>
      <c r="AE10" s="85">
        <v>7500</v>
      </c>
    </row>
    <row r="11" spans="1:31" ht="29.25" customHeight="1">
      <c r="A11" s="298" t="s">
        <v>554</v>
      </c>
      <c r="B11" s="89">
        <f>Q11</f>
        <v>10000</v>
      </c>
      <c r="C11" s="89">
        <v>31000</v>
      </c>
      <c r="D11" s="93" t="s">
        <v>186</v>
      </c>
      <c r="E11" s="96">
        <v>1820</v>
      </c>
      <c r="F11" s="96"/>
      <c r="I11" s="94" t="s">
        <v>174</v>
      </c>
      <c r="J11" s="95">
        <v>18200000</v>
      </c>
      <c r="K11" s="85">
        <f t="shared" si="0"/>
        <v>1820</v>
      </c>
      <c r="M11" s="85">
        <f t="shared" si="1"/>
        <v>1820</v>
      </c>
      <c r="P11" s="87" t="s">
        <v>175</v>
      </c>
      <c r="Q11" s="87">
        <v>10000</v>
      </c>
      <c r="R11" s="87" t="s">
        <v>176</v>
      </c>
      <c r="S11" s="87">
        <v>47182</v>
      </c>
      <c r="T11" s="87">
        <v>677</v>
      </c>
      <c r="U11" s="87">
        <v>46505</v>
      </c>
      <c r="W11" s="87" t="s">
        <v>103</v>
      </c>
      <c r="X11" s="87">
        <v>109319</v>
      </c>
      <c r="Y11" s="87" t="s">
        <v>177</v>
      </c>
      <c r="Z11" s="87">
        <v>3</v>
      </c>
      <c r="AB11" s="85" t="s">
        <v>178</v>
      </c>
      <c r="AC11" s="85">
        <v>3</v>
      </c>
      <c r="AD11" s="85" t="s">
        <v>179</v>
      </c>
      <c r="AE11" s="85">
        <v>115</v>
      </c>
    </row>
    <row r="12" spans="1:29" ht="29.25" customHeight="1">
      <c r="A12" s="59" t="s">
        <v>180</v>
      </c>
      <c r="B12" s="89">
        <f>Q12+X19</f>
        <v>11304</v>
      </c>
      <c r="C12" s="89">
        <f>27+10+447</f>
        <v>484</v>
      </c>
      <c r="D12" s="93" t="s">
        <v>191</v>
      </c>
      <c r="E12" s="96">
        <v>24243</v>
      </c>
      <c r="F12" s="96">
        <v>6236</v>
      </c>
      <c r="I12" s="94" t="s">
        <v>158</v>
      </c>
      <c r="J12" s="95">
        <v>233865801.1</v>
      </c>
      <c r="K12" s="85">
        <f t="shared" si="0"/>
        <v>23387</v>
      </c>
      <c r="L12" s="85">
        <f>1240-600</f>
        <v>640</v>
      </c>
      <c r="M12" s="85">
        <f t="shared" si="1"/>
        <v>24027</v>
      </c>
      <c r="P12" s="87" t="s">
        <v>182</v>
      </c>
      <c r="Q12" s="87">
        <v>11304</v>
      </c>
      <c r="R12" s="87" t="s">
        <v>183</v>
      </c>
      <c r="S12" s="87">
        <v>45195</v>
      </c>
      <c r="T12" s="87">
        <v>536</v>
      </c>
      <c r="U12" s="87">
        <v>44659</v>
      </c>
      <c r="W12" s="87"/>
      <c r="X12" s="87"/>
      <c r="Y12" s="87" t="s">
        <v>184</v>
      </c>
      <c r="Z12" s="87">
        <v>546</v>
      </c>
      <c r="AB12" s="85" t="s">
        <v>185</v>
      </c>
      <c r="AC12" s="85">
        <v>338</v>
      </c>
    </row>
    <row r="13" spans="1:29" ht="29.25" customHeight="1">
      <c r="A13" s="61"/>
      <c r="B13" s="96"/>
      <c r="C13" s="96"/>
      <c r="D13" s="93" t="s">
        <v>196</v>
      </c>
      <c r="E13" s="96">
        <v>9379</v>
      </c>
      <c r="F13" s="96"/>
      <c r="I13" s="94" t="s">
        <v>187</v>
      </c>
      <c r="J13" s="95">
        <v>93794100</v>
      </c>
      <c r="K13" s="85">
        <f t="shared" si="0"/>
        <v>9379</v>
      </c>
      <c r="M13" s="85">
        <f t="shared" si="1"/>
        <v>9379</v>
      </c>
      <c r="P13" s="87"/>
      <c r="Q13" s="87"/>
      <c r="R13" s="87" t="s">
        <v>188</v>
      </c>
      <c r="S13" s="87">
        <v>1820</v>
      </c>
      <c r="T13" s="87"/>
      <c r="U13" s="87">
        <v>1820</v>
      </c>
      <c r="W13" s="87"/>
      <c r="X13" s="87"/>
      <c r="Y13" s="87" t="s">
        <v>189</v>
      </c>
      <c r="Z13" s="87">
        <v>200</v>
      </c>
      <c r="AB13" s="85" t="s">
        <v>190</v>
      </c>
      <c r="AC13" s="85">
        <v>152</v>
      </c>
    </row>
    <row r="14" spans="1:29" ht="29.25" customHeight="1">
      <c r="A14" s="61"/>
      <c r="B14" s="96"/>
      <c r="C14" s="96"/>
      <c r="D14" s="93" t="s">
        <v>201</v>
      </c>
      <c r="E14" s="96">
        <v>9969</v>
      </c>
      <c r="F14" s="96">
        <v>206</v>
      </c>
      <c r="I14" s="94" t="s">
        <v>192</v>
      </c>
      <c r="J14" s="95">
        <v>88198500</v>
      </c>
      <c r="K14" s="85">
        <f t="shared" si="0"/>
        <v>8820</v>
      </c>
      <c r="L14" s="85">
        <v>613</v>
      </c>
      <c r="M14" s="85">
        <f t="shared" si="1"/>
        <v>9433</v>
      </c>
      <c r="P14" s="87"/>
      <c r="Q14" s="87"/>
      <c r="R14" s="87" t="s">
        <v>193</v>
      </c>
      <c r="S14" s="87">
        <v>24027</v>
      </c>
      <c r="T14" s="87"/>
      <c r="U14" s="87">
        <v>24027</v>
      </c>
      <c r="W14" s="87"/>
      <c r="X14" s="87"/>
      <c r="Y14" s="87" t="s">
        <v>194</v>
      </c>
      <c r="Z14" s="87"/>
      <c r="AB14" s="85" t="s">
        <v>195</v>
      </c>
      <c r="AC14" s="85">
        <v>56</v>
      </c>
    </row>
    <row r="15" spans="1:29" ht="29.25" customHeight="1">
      <c r="A15" s="61"/>
      <c r="B15" s="96"/>
      <c r="C15" s="96"/>
      <c r="D15" s="60" t="s">
        <v>205</v>
      </c>
      <c r="E15" s="89">
        <v>1587</v>
      </c>
      <c r="F15" s="89">
        <f>F16</f>
        <v>685</v>
      </c>
      <c r="I15" s="91" t="s">
        <v>197</v>
      </c>
      <c r="J15" s="92">
        <v>11980617</v>
      </c>
      <c r="K15" s="85">
        <f t="shared" si="0"/>
        <v>1198</v>
      </c>
      <c r="M15" s="85">
        <f t="shared" si="1"/>
        <v>1198</v>
      </c>
      <c r="P15" s="87"/>
      <c r="Q15" s="87"/>
      <c r="R15" s="87" t="s">
        <v>198</v>
      </c>
      <c r="S15" s="87">
        <v>9379</v>
      </c>
      <c r="T15" s="87"/>
      <c r="U15" s="87">
        <v>9379</v>
      </c>
      <c r="W15" s="87"/>
      <c r="X15" s="87"/>
      <c r="Y15" s="87" t="s">
        <v>199</v>
      </c>
      <c r="Z15" s="87"/>
      <c r="AB15" s="85" t="s">
        <v>200</v>
      </c>
      <c r="AC15" s="85">
        <f>7500-AE10</f>
        <v>0</v>
      </c>
    </row>
    <row r="16" spans="1:26" ht="29.25" customHeight="1">
      <c r="A16" s="61"/>
      <c r="B16" s="96"/>
      <c r="C16" s="96"/>
      <c r="D16" s="93" t="s">
        <v>208</v>
      </c>
      <c r="E16" s="96">
        <v>1587</v>
      </c>
      <c r="F16" s="96">
        <v>685</v>
      </c>
      <c r="I16" s="94" t="s">
        <v>202</v>
      </c>
      <c r="J16" s="95">
        <v>11980617</v>
      </c>
      <c r="K16" s="85">
        <f t="shared" si="0"/>
        <v>1198</v>
      </c>
      <c r="L16" s="85">
        <v>48</v>
      </c>
      <c r="M16" s="85">
        <f t="shared" si="1"/>
        <v>1246</v>
      </c>
      <c r="P16" s="87"/>
      <c r="Q16" s="87"/>
      <c r="R16" s="87" t="s">
        <v>203</v>
      </c>
      <c r="S16" s="87">
        <v>9969</v>
      </c>
      <c r="T16" s="87">
        <v>536</v>
      </c>
      <c r="U16" s="87">
        <v>9433</v>
      </c>
      <c r="W16" s="87"/>
      <c r="X16" s="87"/>
      <c r="Y16" s="87" t="s">
        <v>204</v>
      </c>
      <c r="Z16" s="87">
        <v>887</v>
      </c>
    </row>
    <row r="17" spans="1:26" ht="29.25" customHeight="1">
      <c r="A17" s="61"/>
      <c r="B17" s="96"/>
      <c r="C17" s="96"/>
      <c r="D17" s="60" t="s">
        <v>210</v>
      </c>
      <c r="E17" s="96">
        <v>1487</v>
      </c>
      <c r="F17" s="96">
        <v>1008</v>
      </c>
      <c r="P17" s="87"/>
      <c r="Q17" s="87"/>
      <c r="R17" s="87" t="s">
        <v>206</v>
      </c>
      <c r="S17" s="87">
        <v>1387</v>
      </c>
      <c r="T17" s="87">
        <v>141</v>
      </c>
      <c r="U17" s="87">
        <v>1246</v>
      </c>
      <c r="W17" s="87"/>
      <c r="X17" s="87"/>
      <c r="Y17" s="87" t="s">
        <v>207</v>
      </c>
      <c r="Z17" s="87">
        <v>7500</v>
      </c>
    </row>
    <row r="18" spans="1:26" ht="29.25" customHeight="1">
      <c r="A18" s="61"/>
      <c r="B18" s="96"/>
      <c r="C18" s="96"/>
      <c r="D18" s="60" t="s">
        <v>215</v>
      </c>
      <c r="E18" s="89">
        <v>19452</v>
      </c>
      <c r="F18" s="89">
        <f>F19+F20+F21</f>
        <v>39383</v>
      </c>
      <c r="I18" s="91" t="s">
        <v>81</v>
      </c>
      <c r="J18" s="92">
        <v>161560000</v>
      </c>
      <c r="K18" s="85">
        <f aca="true" t="shared" si="2" ref="K18:K25">ROUND(J18/10000,0)</f>
        <v>16156</v>
      </c>
      <c r="M18" s="85">
        <f aca="true" t="shared" si="3" ref="M18:M25">K18+L18</f>
        <v>16156</v>
      </c>
      <c r="P18" s="87"/>
      <c r="Q18" s="87"/>
      <c r="R18" s="87" t="s">
        <v>209</v>
      </c>
      <c r="S18" s="87">
        <v>1387</v>
      </c>
      <c r="T18" s="87">
        <v>141</v>
      </c>
      <c r="U18" s="87">
        <v>1246</v>
      </c>
      <c r="W18" s="87"/>
      <c r="X18" s="87"/>
      <c r="Y18" s="87"/>
      <c r="Z18" s="87"/>
    </row>
    <row r="19" spans="1:26" ht="29.25" customHeight="1">
      <c r="A19" s="61"/>
      <c r="B19" s="96"/>
      <c r="C19" s="96"/>
      <c r="D19" s="93" t="s">
        <v>218</v>
      </c>
      <c r="E19" s="96">
        <v>17627</v>
      </c>
      <c r="F19" s="96">
        <v>38627</v>
      </c>
      <c r="I19" s="91" t="s">
        <v>211</v>
      </c>
      <c r="J19" s="92">
        <v>161560000</v>
      </c>
      <c r="K19" s="85">
        <f t="shared" si="2"/>
        <v>16156</v>
      </c>
      <c r="M19" s="85">
        <f t="shared" si="3"/>
        <v>16156</v>
      </c>
      <c r="P19" s="87"/>
      <c r="Q19" s="87"/>
      <c r="R19" s="87" t="s">
        <v>212</v>
      </c>
      <c r="S19" s="87">
        <v>600</v>
      </c>
      <c r="T19" s="87"/>
      <c r="U19" s="87">
        <v>600</v>
      </c>
      <c r="W19" s="87" t="s">
        <v>213</v>
      </c>
      <c r="X19" s="87"/>
      <c r="Y19" s="87" t="s">
        <v>214</v>
      </c>
      <c r="Z19" s="87">
        <v>101510</v>
      </c>
    </row>
    <row r="20" spans="1:26" ht="29.25" customHeight="1">
      <c r="A20" s="61"/>
      <c r="B20" s="96"/>
      <c r="C20" s="96"/>
      <c r="D20" s="93" t="s">
        <v>222</v>
      </c>
      <c r="E20" s="96">
        <v>16</v>
      </c>
      <c r="F20" s="96">
        <v>13</v>
      </c>
      <c r="I20" s="94" t="s">
        <v>216</v>
      </c>
      <c r="J20" s="95">
        <v>17420000</v>
      </c>
      <c r="K20" s="85">
        <f t="shared" si="2"/>
        <v>1742</v>
      </c>
      <c r="M20" s="85">
        <f t="shared" si="3"/>
        <v>1742</v>
      </c>
      <c r="P20" s="87"/>
      <c r="Q20" s="87"/>
      <c r="R20" s="87" t="s">
        <v>217</v>
      </c>
      <c r="S20" s="87">
        <v>18903</v>
      </c>
      <c r="T20" s="87">
        <v>8531</v>
      </c>
      <c r="U20" s="87">
        <v>10372</v>
      </c>
      <c r="W20" s="87"/>
      <c r="X20" s="87"/>
      <c r="Y20" s="87"/>
      <c r="Z20" s="87"/>
    </row>
    <row r="21" spans="1:26" ht="40.5" customHeight="1">
      <c r="A21" s="61"/>
      <c r="B21" s="96"/>
      <c r="C21" s="96"/>
      <c r="D21" s="93" t="s">
        <v>224</v>
      </c>
      <c r="E21" s="96">
        <v>1809</v>
      </c>
      <c r="F21" s="96">
        <v>743</v>
      </c>
      <c r="I21" s="94" t="s">
        <v>219</v>
      </c>
      <c r="J21" s="95">
        <v>32100000</v>
      </c>
      <c r="K21" s="85">
        <f t="shared" si="2"/>
        <v>3210</v>
      </c>
      <c r="M21" s="85">
        <f t="shared" si="3"/>
        <v>3210</v>
      </c>
      <c r="P21" s="87"/>
      <c r="Q21" s="87"/>
      <c r="R21" s="87" t="s">
        <v>218</v>
      </c>
      <c r="S21" s="87">
        <v>17627</v>
      </c>
      <c r="T21" s="87">
        <v>7627</v>
      </c>
      <c r="U21" s="87">
        <v>10000</v>
      </c>
      <c r="W21" s="87" t="s">
        <v>220</v>
      </c>
      <c r="X21" s="87">
        <v>656</v>
      </c>
      <c r="Y21" s="87" t="s">
        <v>221</v>
      </c>
      <c r="Z21" s="87"/>
    </row>
    <row r="22" spans="1:26" ht="29.25" customHeight="1">
      <c r="A22" s="61"/>
      <c r="B22" s="96"/>
      <c r="C22" s="96"/>
      <c r="D22" s="60" t="s">
        <v>225</v>
      </c>
      <c r="E22" s="89">
        <v>23656</v>
      </c>
      <c r="F22" s="89">
        <v>0</v>
      </c>
      <c r="I22" s="94" t="s">
        <v>172</v>
      </c>
      <c r="J22" s="95">
        <v>112040000</v>
      </c>
      <c r="K22" s="85">
        <f t="shared" si="2"/>
        <v>11204</v>
      </c>
      <c r="M22" s="85">
        <f t="shared" si="3"/>
        <v>11204</v>
      </c>
      <c r="P22" s="87"/>
      <c r="Q22" s="87"/>
      <c r="R22" s="87" t="s">
        <v>223</v>
      </c>
      <c r="S22" s="87">
        <v>13</v>
      </c>
      <c r="T22" s="87">
        <v>6</v>
      </c>
      <c r="U22" s="87">
        <v>7</v>
      </c>
      <c r="W22" s="87"/>
      <c r="X22" s="87"/>
      <c r="Y22" s="87"/>
      <c r="Z22" s="87"/>
    </row>
    <row r="23" spans="1:26" ht="29.25" customHeight="1">
      <c r="A23" s="61"/>
      <c r="B23" s="96"/>
      <c r="C23" s="96"/>
      <c r="D23" s="97" t="s">
        <v>228</v>
      </c>
      <c r="E23" s="96">
        <v>23656</v>
      </c>
      <c r="F23" s="96">
        <v>0</v>
      </c>
      <c r="I23" s="91" t="s">
        <v>82</v>
      </c>
      <c r="J23" s="92">
        <v>1000000</v>
      </c>
      <c r="K23" s="85">
        <f t="shared" si="2"/>
        <v>100</v>
      </c>
      <c r="M23" s="85">
        <f t="shared" si="3"/>
        <v>100</v>
      </c>
      <c r="P23" s="87"/>
      <c r="Q23" s="87"/>
      <c r="R23" s="87" t="s">
        <v>179</v>
      </c>
      <c r="S23" s="87">
        <v>1263</v>
      </c>
      <c r="T23" s="87">
        <v>898</v>
      </c>
      <c r="U23" s="87">
        <v>365</v>
      </c>
      <c r="W23" s="87" t="s">
        <v>4</v>
      </c>
      <c r="X23" s="87">
        <v>110862</v>
      </c>
      <c r="Y23" s="87" t="s">
        <v>5</v>
      </c>
      <c r="Z23" s="87">
        <v>110862</v>
      </c>
    </row>
    <row r="24" spans="1:21" ht="29.25" customHeight="1">
      <c r="A24" s="61"/>
      <c r="B24" s="96"/>
      <c r="C24" s="96"/>
      <c r="D24" s="60" t="s">
        <v>230</v>
      </c>
      <c r="E24" s="89">
        <v>100</v>
      </c>
      <c r="F24" s="89">
        <v>27</v>
      </c>
      <c r="I24" s="91" t="s">
        <v>226</v>
      </c>
      <c r="J24" s="92">
        <v>1000000</v>
      </c>
      <c r="K24" s="85">
        <f t="shared" si="2"/>
        <v>100</v>
      </c>
      <c r="M24" s="85">
        <f t="shared" si="3"/>
        <v>100</v>
      </c>
      <c r="P24" s="87"/>
      <c r="Q24" s="87"/>
      <c r="R24" s="87" t="s">
        <v>227</v>
      </c>
      <c r="S24" s="87">
        <v>16156</v>
      </c>
      <c r="T24" s="87"/>
      <c r="U24" s="87">
        <v>16156</v>
      </c>
    </row>
    <row r="25" spans="1:21" ht="29.25" customHeight="1">
      <c r="A25" s="61"/>
      <c r="B25" s="96"/>
      <c r="C25" s="96"/>
      <c r="D25" s="97" t="s">
        <v>232</v>
      </c>
      <c r="E25" s="96">
        <v>100</v>
      </c>
      <c r="F25" s="96">
        <v>27</v>
      </c>
      <c r="I25" s="94" t="s">
        <v>229</v>
      </c>
      <c r="J25" s="95">
        <v>1000000</v>
      </c>
      <c r="K25" s="85">
        <f t="shared" si="2"/>
        <v>100</v>
      </c>
      <c r="M25" s="85">
        <f t="shared" si="3"/>
        <v>100</v>
      </c>
      <c r="P25" s="87"/>
      <c r="Q25" s="87"/>
      <c r="R25" s="87" t="s">
        <v>228</v>
      </c>
      <c r="S25" s="87">
        <v>16156</v>
      </c>
      <c r="T25" s="87"/>
      <c r="U25" s="87">
        <v>16156</v>
      </c>
    </row>
    <row r="26" spans="1:21" ht="29.25" customHeight="1">
      <c r="A26" s="61"/>
      <c r="B26" s="96"/>
      <c r="C26" s="96"/>
      <c r="D26" s="299" t="s">
        <v>555</v>
      </c>
      <c r="E26" s="89"/>
      <c r="F26" s="96">
        <v>10</v>
      </c>
      <c r="I26" s="301"/>
      <c r="J26" s="302"/>
      <c r="P26" s="87"/>
      <c r="Q26" s="87"/>
      <c r="R26" s="87"/>
      <c r="S26" s="87"/>
      <c r="T26" s="87"/>
      <c r="U26" s="87"/>
    </row>
    <row r="27" spans="1:21" ht="29.25" customHeight="1">
      <c r="A27" s="61"/>
      <c r="B27" s="96"/>
      <c r="C27" s="96"/>
      <c r="D27" s="299" t="s">
        <v>556</v>
      </c>
      <c r="E27" s="89">
        <v>223322</v>
      </c>
      <c r="F27" s="96">
        <v>4502</v>
      </c>
      <c r="P27" s="87"/>
      <c r="Q27" s="87"/>
      <c r="R27" s="87" t="s">
        <v>231</v>
      </c>
      <c r="S27" s="87">
        <v>100</v>
      </c>
      <c r="T27" s="87"/>
      <c r="U27" s="87">
        <v>100</v>
      </c>
    </row>
    <row r="28" spans="1:21" ht="29.25" customHeight="1">
      <c r="A28" s="61"/>
      <c r="B28" s="96"/>
      <c r="C28" s="96"/>
      <c r="D28" s="299" t="s">
        <v>557</v>
      </c>
      <c r="E28" s="89"/>
      <c r="F28" s="96">
        <f>2454-181-7</f>
        <v>2266</v>
      </c>
      <c r="P28" s="87"/>
      <c r="Q28" s="87"/>
      <c r="R28" s="87"/>
      <c r="S28" s="87"/>
      <c r="T28" s="87"/>
      <c r="U28" s="87"/>
    </row>
    <row r="29" spans="1:21" ht="29.25" customHeight="1">
      <c r="A29" s="86" t="s">
        <v>4</v>
      </c>
      <c r="B29" s="89">
        <f>B6+B9+B10+B11+B12</f>
        <v>315017</v>
      </c>
      <c r="C29" s="89">
        <f>C6+C9+C10+C11+C12</f>
        <v>54325</v>
      </c>
      <c r="D29" s="86" t="s">
        <v>5</v>
      </c>
      <c r="E29" s="89">
        <v>315017</v>
      </c>
      <c r="F29" s="89">
        <f>F6+F27+F28+F26</f>
        <v>54325</v>
      </c>
      <c r="G29" s="300">
        <f>C29-F29</f>
        <v>0</v>
      </c>
      <c r="P29" s="87" t="s">
        <v>4</v>
      </c>
      <c r="Q29" s="87">
        <v>204155</v>
      </c>
      <c r="R29" s="87" t="s">
        <v>5</v>
      </c>
      <c r="S29" s="87">
        <v>204155</v>
      </c>
      <c r="T29" s="87">
        <v>9208</v>
      </c>
      <c r="U29" s="87">
        <v>194947</v>
      </c>
    </row>
    <row r="30" spans="1:6" ht="38.25" customHeight="1">
      <c r="A30" s="358"/>
      <c r="B30" s="358"/>
      <c r="C30" s="358"/>
      <c r="D30" s="358"/>
      <c r="E30" s="358"/>
      <c r="F30" s="358"/>
    </row>
  </sheetData>
  <sheetProtection/>
  <mergeCells count="8">
    <mergeCell ref="A30:F30"/>
    <mergeCell ref="C4:C5"/>
    <mergeCell ref="F4:F5"/>
    <mergeCell ref="A2:F2"/>
    <mergeCell ref="A4:A5"/>
    <mergeCell ref="B4:B5"/>
    <mergeCell ref="D4:D5"/>
    <mergeCell ref="E4:E5"/>
  </mergeCells>
  <printOptions horizontalCentered="1"/>
  <pageMargins left="0.2362204724409449" right="0.2755905511811024" top="0.7480314960629921" bottom="0.7480314960629921" header="0.3937007874015748" footer="0.31496062992125984"/>
  <pageSetup fitToHeight="1" fitToWidth="1" horizontalDpi="600" verticalDpi="600" orientation="portrait" paperSize="9" scale="66"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24"/>
  <sheetViews>
    <sheetView showGridLines="0" zoomScalePageLayoutView="60" workbookViewId="0" topLeftCell="B1">
      <pane xSplit="1" ySplit="6" topLeftCell="C13" activePane="bottomRight" state="frozen"/>
      <selection pane="topLeft" activeCell="A14" sqref="A14:L14"/>
      <selection pane="topRight" activeCell="A14" sqref="A14:L14"/>
      <selection pane="bottomLeft" activeCell="A14" sqref="A14:L14"/>
      <selection pane="bottomRight" activeCell="A14" sqref="A14:L14"/>
    </sheetView>
  </sheetViews>
  <sheetFormatPr defaultColWidth="8.00390625" defaultRowHeight="15"/>
  <cols>
    <col min="1" max="1" width="8.00390625" style="144" hidden="1" customWidth="1"/>
    <col min="2" max="2" width="30.8515625" style="144" customWidth="1"/>
    <col min="3" max="3" width="15.8515625" style="144" customWidth="1"/>
    <col min="4" max="4" width="14.421875" style="144" customWidth="1"/>
    <col min="5" max="5" width="16.28125" style="144" customWidth="1"/>
    <col min="6" max="6" width="20.00390625" style="144" hidden="1" customWidth="1"/>
    <col min="7" max="7" width="15.00390625" style="144" hidden="1" customWidth="1"/>
    <col min="8" max="8" width="20.00390625" style="144" hidden="1" customWidth="1"/>
    <col min="9" max="9" width="15.421875" style="144" customWidth="1"/>
    <col min="10" max="10" width="15.57421875" style="144" customWidth="1"/>
    <col min="11" max="11" width="15.140625" style="144" customWidth="1"/>
    <col min="12" max="12" width="14.28125" style="144" customWidth="1"/>
    <col min="13" max="13" width="12.7109375" style="144" customWidth="1"/>
    <col min="14" max="14" width="14.7109375" style="144" customWidth="1"/>
    <col min="15" max="26" width="8.00390625" style="144" hidden="1" customWidth="1"/>
    <col min="27" max="16384" width="8.00390625" style="140" customWidth="1"/>
  </cols>
  <sheetData>
    <row r="1" ht="23.25" customHeight="1">
      <c r="B1" s="170" t="s">
        <v>539</v>
      </c>
    </row>
    <row r="2" spans="1:26" ht="31.5" customHeight="1">
      <c r="A2" s="365" t="s">
        <v>498</v>
      </c>
      <c r="B2" s="365"/>
      <c r="C2" s="365"/>
      <c r="D2" s="365"/>
      <c r="E2" s="365"/>
      <c r="F2" s="365"/>
      <c r="G2" s="365"/>
      <c r="H2" s="365"/>
      <c r="I2" s="365"/>
      <c r="J2" s="365"/>
      <c r="K2" s="365"/>
      <c r="L2" s="366"/>
      <c r="M2" s="366"/>
      <c r="N2" s="366"/>
      <c r="O2" s="367" t="s">
        <v>361</v>
      </c>
      <c r="P2" s="367"/>
      <c r="Q2" s="367"/>
      <c r="R2" s="367"/>
      <c r="S2" s="367"/>
      <c r="T2" s="367"/>
      <c r="U2" s="367"/>
      <c r="V2" s="367"/>
      <c r="W2" s="367"/>
      <c r="X2" s="367"/>
      <c r="Y2" s="367"/>
      <c r="Z2" s="367"/>
    </row>
    <row r="3" spans="1:26" ht="15" customHeight="1">
      <c r="A3" s="141"/>
      <c r="B3" s="141"/>
      <c r="C3" s="142"/>
      <c r="D3" s="142"/>
      <c r="E3" s="141"/>
      <c r="F3" s="142"/>
      <c r="G3" s="142"/>
      <c r="H3" s="143"/>
      <c r="I3" s="142"/>
      <c r="J3" s="142"/>
      <c r="K3" s="143"/>
      <c r="N3" s="143"/>
      <c r="O3" s="142"/>
      <c r="P3" s="142"/>
      <c r="R3" s="142"/>
      <c r="S3" s="142"/>
      <c r="T3" s="143"/>
      <c r="U3" s="142"/>
      <c r="V3" s="142"/>
      <c r="X3" s="143"/>
      <c r="Y3" s="143"/>
      <c r="Z3" s="143" t="s">
        <v>362</v>
      </c>
    </row>
    <row r="4" spans="1:26" ht="15" customHeight="1">
      <c r="A4" s="141"/>
      <c r="B4" s="145"/>
      <c r="C4" s="146"/>
      <c r="D4" s="146"/>
      <c r="E4" s="147"/>
      <c r="F4" s="146"/>
      <c r="G4" s="148"/>
      <c r="H4" s="147"/>
      <c r="I4" s="149"/>
      <c r="J4" s="150"/>
      <c r="K4" s="145"/>
      <c r="L4" s="151"/>
      <c r="M4" s="150"/>
      <c r="N4" s="152" t="s">
        <v>497</v>
      </c>
      <c r="O4" s="146"/>
      <c r="P4" s="153"/>
      <c r="Q4" s="153"/>
      <c r="R4" s="146"/>
      <c r="S4" s="148"/>
      <c r="T4" s="147"/>
      <c r="U4" s="154"/>
      <c r="V4" s="153"/>
      <c r="W4" s="153"/>
      <c r="X4" s="147"/>
      <c r="Y4" s="148"/>
      <c r="Z4" s="148" t="s">
        <v>363</v>
      </c>
    </row>
    <row r="5" spans="1:26" ht="26.25" customHeight="1">
      <c r="A5" s="155"/>
      <c r="B5" s="368" t="s">
        <v>364</v>
      </c>
      <c r="C5" s="369" t="s">
        <v>241</v>
      </c>
      <c r="D5" s="370"/>
      <c r="E5" s="370"/>
      <c r="F5" s="370" t="s">
        <v>365</v>
      </c>
      <c r="G5" s="370"/>
      <c r="H5" s="371"/>
      <c r="I5" s="368" t="s">
        <v>366</v>
      </c>
      <c r="J5" s="368"/>
      <c r="K5" s="368"/>
      <c r="L5" s="368" t="s">
        <v>367</v>
      </c>
      <c r="M5" s="368"/>
      <c r="N5" s="368"/>
      <c r="O5" s="372" t="s">
        <v>368</v>
      </c>
      <c r="P5" s="363"/>
      <c r="Q5" s="363"/>
      <c r="R5" s="363" t="s">
        <v>369</v>
      </c>
      <c r="S5" s="363" t="s">
        <v>369</v>
      </c>
      <c r="T5" s="363" t="s">
        <v>370</v>
      </c>
      <c r="U5" s="363" t="s">
        <v>370</v>
      </c>
      <c r="V5" s="363" t="s">
        <v>371</v>
      </c>
      <c r="W5" s="363"/>
      <c r="X5" s="363" t="s">
        <v>372</v>
      </c>
      <c r="Y5" s="363"/>
      <c r="Z5" s="364"/>
    </row>
    <row r="6" spans="1:26" ht="26.25" customHeight="1">
      <c r="A6" s="159"/>
      <c r="B6" s="368"/>
      <c r="C6" s="309" t="s">
        <v>373</v>
      </c>
      <c r="D6" s="310" t="s">
        <v>374</v>
      </c>
      <c r="E6" s="310" t="s">
        <v>375</v>
      </c>
      <c r="F6" s="310" t="s">
        <v>373</v>
      </c>
      <c r="G6" s="310" t="s">
        <v>374</v>
      </c>
      <c r="H6" s="311" t="s">
        <v>375</v>
      </c>
      <c r="I6" s="312" t="s">
        <v>373</v>
      </c>
      <c r="J6" s="308" t="s">
        <v>374</v>
      </c>
      <c r="K6" s="308" t="s">
        <v>375</v>
      </c>
      <c r="L6" s="308" t="s">
        <v>373</v>
      </c>
      <c r="M6" s="308" t="s">
        <v>374</v>
      </c>
      <c r="N6" s="308" t="s">
        <v>375</v>
      </c>
      <c r="O6" s="156" t="s">
        <v>373</v>
      </c>
      <c r="P6" s="157" t="s">
        <v>374</v>
      </c>
      <c r="Q6" s="157" t="s">
        <v>375</v>
      </c>
      <c r="R6" s="157" t="s">
        <v>373</v>
      </c>
      <c r="S6" s="157" t="s">
        <v>374</v>
      </c>
      <c r="T6" s="157" t="s">
        <v>375</v>
      </c>
      <c r="U6" s="157" t="s">
        <v>373</v>
      </c>
      <c r="V6" s="157" t="s">
        <v>374</v>
      </c>
      <c r="W6" s="157" t="s">
        <v>375</v>
      </c>
      <c r="X6" s="157" t="s">
        <v>373</v>
      </c>
      <c r="Y6" s="157" t="s">
        <v>374</v>
      </c>
      <c r="Z6" s="158" t="s">
        <v>375</v>
      </c>
    </row>
    <row r="7" spans="1:26" ht="26.25" customHeight="1">
      <c r="A7" s="160"/>
      <c r="B7" s="313" t="s">
        <v>376</v>
      </c>
      <c r="C7" s="314">
        <f aca="true" t="shared" si="0" ref="C7:E12">F7+I7+L7+O7+R7+U7+X7</f>
        <v>91861</v>
      </c>
      <c r="D7" s="314">
        <f t="shared" si="0"/>
        <v>-1414</v>
      </c>
      <c r="E7" s="314">
        <f t="shared" si="0"/>
        <v>90447</v>
      </c>
      <c r="F7" s="314"/>
      <c r="G7" s="314"/>
      <c r="H7" s="314"/>
      <c r="I7" s="315">
        <f>'附表6 城乡居民基本养老保险基金收支预'!B19</f>
        <v>60277</v>
      </c>
      <c r="J7" s="315">
        <f>'附表6 城乡居民基本养老保险基金收支预'!C19</f>
        <v>5816</v>
      </c>
      <c r="K7" s="315">
        <f>'附表6 城乡居民基本养老保险基金收支预'!D19</f>
        <v>66093</v>
      </c>
      <c r="L7" s="315">
        <f>'附件7 机关事业单位基本养老保险基金收'!B16</f>
        <v>31584</v>
      </c>
      <c r="M7" s="315">
        <f>'附件7 机关事业单位基本养老保险基金收'!C16</f>
        <v>-7230</v>
      </c>
      <c r="N7" s="315">
        <f>'附件7 机关事业单位基本养老保险基金收'!D16</f>
        <v>24354</v>
      </c>
      <c r="O7" s="162"/>
      <c r="P7" s="161"/>
      <c r="Q7" s="161"/>
      <c r="R7" s="161"/>
      <c r="S7" s="161"/>
      <c r="T7" s="161"/>
      <c r="U7" s="161"/>
      <c r="V7" s="161"/>
      <c r="W7" s="161"/>
      <c r="X7" s="161"/>
      <c r="Y7" s="161"/>
      <c r="Z7" s="163"/>
    </row>
    <row r="8" spans="1:26" ht="26.25" customHeight="1">
      <c r="A8" s="160"/>
      <c r="B8" s="316" t="s">
        <v>377</v>
      </c>
      <c r="C8" s="314">
        <f t="shared" si="0"/>
        <v>26803</v>
      </c>
      <c r="D8" s="314">
        <f t="shared" si="0"/>
        <v>0</v>
      </c>
      <c r="E8" s="314">
        <f t="shared" si="0"/>
        <v>26803</v>
      </c>
      <c r="F8" s="314"/>
      <c r="G8" s="314"/>
      <c r="H8" s="314"/>
      <c r="I8" s="314">
        <f>'附表6 城乡居民基本养老保险基金收支预'!B6</f>
        <v>3076</v>
      </c>
      <c r="J8" s="314">
        <f>'附表6 城乡居民基本养老保险基金收支预'!C6</f>
        <v>0</v>
      </c>
      <c r="K8" s="314">
        <f>'附表6 城乡居民基本养老保险基金收支预'!D6</f>
        <v>3076</v>
      </c>
      <c r="L8" s="314">
        <f>'附件7 机关事业单位基本养老保险基金收'!B6</f>
        <v>23727</v>
      </c>
      <c r="M8" s="314">
        <f>'附件7 机关事业单位基本养老保险基金收'!C6</f>
        <v>0</v>
      </c>
      <c r="N8" s="314">
        <f>'附件7 机关事业单位基本养老保险基金收'!D6</f>
        <v>23727</v>
      </c>
      <c r="O8" s="161"/>
      <c r="P8" s="161"/>
      <c r="Q8" s="161"/>
      <c r="R8" s="161"/>
      <c r="S8" s="161"/>
      <c r="T8" s="161"/>
      <c r="U8" s="161"/>
      <c r="V8" s="161"/>
      <c r="W8" s="161"/>
      <c r="X8" s="161"/>
      <c r="Y8" s="161"/>
      <c r="Z8" s="161"/>
    </row>
    <row r="9" spans="1:26" ht="26.25" customHeight="1">
      <c r="A9" s="160"/>
      <c r="B9" s="316" t="s">
        <v>378</v>
      </c>
      <c r="C9" s="314">
        <f t="shared" si="0"/>
        <v>35951</v>
      </c>
      <c r="D9" s="314">
        <f t="shared" si="0"/>
        <v>-2612</v>
      </c>
      <c r="E9" s="314">
        <f t="shared" si="0"/>
        <v>33339</v>
      </c>
      <c r="F9" s="314"/>
      <c r="G9" s="314"/>
      <c r="H9" s="314"/>
      <c r="I9" s="314">
        <f>'附表6 城乡居民基本养老保险基金收支预'!B8</f>
        <v>28951</v>
      </c>
      <c r="J9" s="314">
        <f>'附表6 城乡居民基本养老保险基金收支预'!C8</f>
        <v>4388</v>
      </c>
      <c r="K9" s="314">
        <f>'附表6 城乡居民基本养老保险基金收支预'!D8</f>
        <v>33339</v>
      </c>
      <c r="L9" s="314">
        <f>'附件7 机关事业单位基本养老保险基金收'!B7</f>
        <v>7000</v>
      </c>
      <c r="M9" s="314">
        <f>'附件7 机关事业单位基本养老保险基金收'!C7</f>
        <v>-7000</v>
      </c>
      <c r="N9" s="314">
        <f>'附件7 机关事业单位基本养老保险基金收'!D7</f>
        <v>0</v>
      </c>
      <c r="O9" s="161"/>
      <c r="P9" s="161"/>
      <c r="Q9" s="161"/>
      <c r="R9" s="161"/>
      <c r="S9" s="161"/>
      <c r="T9" s="161"/>
      <c r="U9" s="161"/>
      <c r="V9" s="161"/>
      <c r="W9" s="161"/>
      <c r="X9" s="161"/>
      <c r="Y9" s="161"/>
      <c r="Z9" s="161"/>
    </row>
    <row r="10" spans="1:26" ht="26.25" customHeight="1">
      <c r="A10" s="165"/>
      <c r="B10" s="316" t="s">
        <v>379</v>
      </c>
      <c r="C10" s="314">
        <f t="shared" si="0"/>
        <v>234</v>
      </c>
      <c r="D10" s="314">
        <f t="shared" si="0"/>
        <v>-177</v>
      </c>
      <c r="E10" s="314">
        <f t="shared" si="0"/>
        <v>57</v>
      </c>
      <c r="F10" s="314"/>
      <c r="G10" s="314"/>
      <c r="H10" s="314"/>
      <c r="I10" s="314">
        <f>'附表6 城乡居民基本养老保险基金收支预'!B12</f>
        <v>107</v>
      </c>
      <c r="J10" s="314">
        <f>'附表6 城乡居民基本养老保险基金收支预'!C12</f>
        <v>-107</v>
      </c>
      <c r="K10" s="314">
        <f>'附表6 城乡居民基本养老保险基金收支预'!D12</f>
        <v>0</v>
      </c>
      <c r="L10" s="314">
        <f>'附件7 机关事业单位基本养老保险基金收'!B9</f>
        <v>127</v>
      </c>
      <c r="M10" s="314">
        <f>'附件7 机关事业单位基本养老保险基金收'!C9</f>
        <v>-70</v>
      </c>
      <c r="N10" s="314">
        <f>'附件7 机关事业单位基本养老保险基金收'!D9</f>
        <v>57</v>
      </c>
      <c r="O10" s="161"/>
      <c r="P10" s="161"/>
      <c r="Q10" s="161"/>
      <c r="R10" s="161"/>
      <c r="S10" s="161"/>
      <c r="T10" s="161"/>
      <c r="U10" s="161"/>
      <c r="V10" s="161"/>
      <c r="W10" s="161"/>
      <c r="X10" s="161"/>
      <c r="Y10" s="161"/>
      <c r="Z10" s="161"/>
    </row>
    <row r="11" spans="1:26" ht="26.25" customHeight="1">
      <c r="A11" s="165"/>
      <c r="B11" s="316" t="s">
        <v>380</v>
      </c>
      <c r="C11" s="314">
        <f>F11+I11</f>
        <v>22</v>
      </c>
      <c r="D11" s="314">
        <f t="shared" si="0"/>
        <v>0</v>
      </c>
      <c r="E11" s="314">
        <f>H11+K11</f>
        <v>22</v>
      </c>
      <c r="F11" s="314"/>
      <c r="G11" s="314"/>
      <c r="H11" s="314"/>
      <c r="I11" s="314">
        <f>'附表6 城乡居民基本养老保险基金收支预'!B13</f>
        <v>22</v>
      </c>
      <c r="J11" s="317"/>
      <c r="K11" s="314">
        <f>'附表6 城乡居民基本养老保险基金收支预'!D13</f>
        <v>22</v>
      </c>
      <c r="L11" s="314"/>
      <c r="M11" s="314"/>
      <c r="N11" s="318">
        <f>L11+M11</f>
        <v>0</v>
      </c>
      <c r="O11" s="161"/>
      <c r="P11" s="161"/>
      <c r="Q11" s="161"/>
      <c r="R11" s="161"/>
      <c r="S11" s="161"/>
      <c r="T11" s="161"/>
      <c r="U11" s="161"/>
      <c r="V11" s="161"/>
      <c r="W11" s="161"/>
      <c r="X11" s="161"/>
      <c r="Y11" s="161"/>
      <c r="Z11" s="161"/>
    </row>
    <row r="12" spans="1:26" ht="26.25" customHeight="1">
      <c r="A12" s="160"/>
      <c r="B12" s="316" t="s">
        <v>381</v>
      </c>
      <c r="C12" s="314">
        <f>F12+I12+L12+O12+X12</f>
        <v>403</v>
      </c>
      <c r="D12" s="314">
        <f t="shared" si="0"/>
        <v>0</v>
      </c>
      <c r="E12" s="314">
        <f>H12+K12+N12+Q12+Z12</f>
        <v>403</v>
      </c>
      <c r="F12" s="314"/>
      <c r="G12" s="314"/>
      <c r="H12" s="314"/>
      <c r="I12" s="314">
        <f>'附表6 城乡居民基本养老保险基金收支预'!B14</f>
        <v>3</v>
      </c>
      <c r="J12" s="314" t="str">
        <f>'附表6 城乡居民基本养老保险基金收支预'!C13</f>
        <v>0.00</v>
      </c>
      <c r="K12" s="314">
        <f>'附表6 城乡居民基本养老保险基金收支预'!D14</f>
        <v>3</v>
      </c>
      <c r="L12" s="314">
        <f>'附件7 机关事业单位基本养老保险基金收'!B10</f>
        <v>400</v>
      </c>
      <c r="M12" s="314">
        <f>'附件7 机关事业单位基本养老保险基金收'!C10</f>
        <v>0</v>
      </c>
      <c r="N12" s="314">
        <f>'附件7 机关事业单位基本养老保险基金收'!D10</f>
        <v>400</v>
      </c>
      <c r="O12" s="161"/>
      <c r="P12" s="161"/>
      <c r="Q12" s="161"/>
      <c r="R12" s="161"/>
      <c r="S12" s="161"/>
      <c r="T12" s="161"/>
      <c r="U12" s="161"/>
      <c r="V12" s="161"/>
      <c r="W12" s="161"/>
      <c r="X12" s="161"/>
      <c r="Y12" s="161"/>
      <c r="Z12" s="161"/>
    </row>
    <row r="13" spans="1:26" ht="26.25" customHeight="1">
      <c r="A13" s="165"/>
      <c r="B13" s="316" t="s">
        <v>382</v>
      </c>
      <c r="C13" s="314">
        <f>F13+I13+L13+O13+R13+U13+X13</f>
        <v>0</v>
      </c>
      <c r="D13" s="314">
        <f>G13+J13+M13+P13+S13+V13+Y13</f>
        <v>35</v>
      </c>
      <c r="E13" s="314">
        <f>H13+K13+N13+Q13+T13+W13+Z13</f>
        <v>35</v>
      </c>
      <c r="F13" s="314"/>
      <c r="G13" s="314"/>
      <c r="H13" s="314"/>
      <c r="I13" s="314">
        <f>'附表6 城乡居民基本养老保险基金收支预'!B15</f>
        <v>0</v>
      </c>
      <c r="J13" s="314">
        <f>'附表6 城乡居民基本养老保险基金收支预'!C15</f>
        <v>35</v>
      </c>
      <c r="K13" s="314">
        <f>'附表6 城乡居民基本养老保险基金收支预'!D15</f>
        <v>35</v>
      </c>
      <c r="L13" s="314">
        <f>'附件7 机关事业单位基本养老保险基金收'!B11</f>
        <v>0</v>
      </c>
      <c r="M13" s="314">
        <f>'附件7 机关事业单位基本养老保险基金收'!C11</f>
        <v>0</v>
      </c>
      <c r="N13" s="314">
        <f>'附件7 机关事业单位基本养老保险基金收'!D11</f>
        <v>0</v>
      </c>
      <c r="O13" s="161"/>
      <c r="P13" s="161"/>
      <c r="Q13" s="161"/>
      <c r="R13" s="161"/>
      <c r="S13" s="161"/>
      <c r="T13" s="161"/>
      <c r="U13" s="161"/>
      <c r="V13" s="161"/>
      <c r="W13" s="161"/>
      <c r="X13" s="161"/>
      <c r="Y13" s="161"/>
      <c r="Z13" s="161"/>
    </row>
    <row r="14" spans="1:26" ht="31.5" customHeight="1">
      <c r="A14" s="165"/>
      <c r="B14" s="319" t="s">
        <v>383</v>
      </c>
      <c r="C14" s="314">
        <f aca="true" t="shared" si="1" ref="C14:E15">F14</f>
        <v>0</v>
      </c>
      <c r="D14" s="314">
        <f t="shared" si="1"/>
        <v>0</v>
      </c>
      <c r="E14" s="314">
        <f t="shared" si="1"/>
        <v>0</v>
      </c>
      <c r="F14" s="314"/>
      <c r="G14" s="314"/>
      <c r="H14" s="314"/>
      <c r="I14" s="314"/>
      <c r="J14" s="315"/>
      <c r="K14" s="315">
        <f>I14+J14</f>
        <v>0</v>
      </c>
      <c r="L14" s="314"/>
      <c r="M14" s="314"/>
      <c r="N14" s="318">
        <f>L14+M14</f>
        <v>0</v>
      </c>
      <c r="O14" s="161"/>
      <c r="P14" s="161"/>
      <c r="Q14" s="161"/>
      <c r="R14" s="161"/>
      <c r="S14" s="161"/>
      <c r="T14" s="161"/>
      <c r="U14" s="161"/>
      <c r="V14" s="161"/>
      <c r="W14" s="161"/>
      <c r="X14" s="161"/>
      <c r="Y14" s="161"/>
      <c r="Z14" s="161"/>
    </row>
    <row r="15" spans="1:26" ht="31.5" customHeight="1">
      <c r="A15" s="165"/>
      <c r="B15" s="319" t="s">
        <v>384</v>
      </c>
      <c r="C15" s="314">
        <f t="shared" si="1"/>
        <v>0</v>
      </c>
      <c r="D15" s="314">
        <f t="shared" si="1"/>
        <v>0</v>
      </c>
      <c r="E15" s="314">
        <f t="shared" si="1"/>
        <v>0</v>
      </c>
      <c r="F15" s="314"/>
      <c r="G15" s="314"/>
      <c r="H15" s="314"/>
      <c r="I15" s="314"/>
      <c r="J15" s="315"/>
      <c r="K15" s="315">
        <f>I15+J15</f>
        <v>0</v>
      </c>
      <c r="L15" s="314"/>
      <c r="M15" s="314"/>
      <c r="N15" s="318">
        <f>L15+M15</f>
        <v>0</v>
      </c>
      <c r="O15" s="161"/>
      <c r="P15" s="161"/>
      <c r="Q15" s="161"/>
      <c r="R15" s="161"/>
      <c r="S15" s="161"/>
      <c r="T15" s="161"/>
      <c r="U15" s="161"/>
      <c r="V15" s="161"/>
      <c r="W15" s="161"/>
      <c r="X15" s="161"/>
      <c r="Y15" s="161"/>
      <c r="Z15" s="161"/>
    </row>
    <row r="16" spans="1:26" ht="26.25" customHeight="1">
      <c r="A16" s="160"/>
      <c r="B16" s="316" t="s">
        <v>385</v>
      </c>
      <c r="C16" s="314">
        <f aca="true" t="shared" si="2" ref="C16:E17">F16+I16+L16+O16+R16+U16+X16</f>
        <v>59890</v>
      </c>
      <c r="D16" s="314">
        <f t="shared" si="2"/>
        <v>6700</v>
      </c>
      <c r="E16" s="314">
        <f t="shared" si="2"/>
        <v>66590</v>
      </c>
      <c r="F16" s="314"/>
      <c r="G16" s="314"/>
      <c r="H16" s="314"/>
      <c r="I16" s="314">
        <f>'附表6 城乡居民基本养老保险基金收支预'!F19</f>
        <v>28930</v>
      </c>
      <c r="J16" s="314">
        <f>'附表6 城乡居民基本养老保险基金收支预'!G19</f>
        <v>7720</v>
      </c>
      <c r="K16" s="314">
        <f>'附表6 城乡居民基本养老保险基金收支预'!H19</f>
        <v>36650</v>
      </c>
      <c r="L16" s="314">
        <f>'附件7 机关事业单位基本养老保险基金收'!F16</f>
        <v>30960</v>
      </c>
      <c r="M16" s="314">
        <f>'附件7 机关事业单位基本养老保险基金收'!G16</f>
        <v>-1020</v>
      </c>
      <c r="N16" s="314">
        <f>'附件7 机关事业单位基本养老保险基金收'!H16</f>
        <v>29940</v>
      </c>
      <c r="O16" s="161"/>
      <c r="P16" s="161"/>
      <c r="Q16" s="161"/>
      <c r="R16" s="161"/>
      <c r="S16" s="161"/>
      <c r="T16" s="161"/>
      <c r="U16" s="161"/>
      <c r="V16" s="161"/>
      <c r="W16" s="161"/>
      <c r="X16" s="161"/>
      <c r="Y16" s="161"/>
      <c r="Z16" s="161"/>
    </row>
    <row r="17" spans="1:26" ht="26.25" customHeight="1">
      <c r="A17" s="160"/>
      <c r="B17" s="316" t="s">
        <v>386</v>
      </c>
      <c r="C17" s="314">
        <f t="shared" si="2"/>
        <v>59859</v>
      </c>
      <c r="D17" s="314">
        <f t="shared" si="2"/>
        <v>6720</v>
      </c>
      <c r="E17" s="314">
        <f t="shared" si="2"/>
        <v>66579</v>
      </c>
      <c r="F17" s="314"/>
      <c r="G17" s="314"/>
      <c r="H17" s="314"/>
      <c r="I17" s="314">
        <f>'附表6 城乡居民基本养老保险基金收支预'!F6+'附表6 城乡居民基本养老保险基金收支预'!F7+'附表6 城乡居民基本养老保险基金收支预'!F8</f>
        <v>28927</v>
      </c>
      <c r="J17" s="314">
        <f>'附表6 城乡居民基本养老保险基金收支预'!G6+'附表6 城乡居民基本养老保险基金收支预'!G7+'附表6 城乡居民基本养老保险基金收支预'!G8</f>
        <v>7720</v>
      </c>
      <c r="K17" s="314">
        <f>'附表6 城乡居民基本养老保险基金收支预'!H6+'附表6 城乡居民基本养老保险基金收支预'!H7+'附表6 城乡居民基本养老保险基金收支预'!H8</f>
        <v>36647</v>
      </c>
      <c r="L17" s="314">
        <f>'附件7 机关事业单位基本养老保险基金收'!F6</f>
        <v>30932</v>
      </c>
      <c r="M17" s="314">
        <f>'附件7 机关事业单位基本养老保险基金收'!G6</f>
        <v>-1000</v>
      </c>
      <c r="N17" s="314">
        <f>'附件7 机关事业单位基本养老保险基金收'!H6</f>
        <v>29932</v>
      </c>
      <c r="O17" s="161"/>
      <c r="P17" s="161"/>
      <c r="Q17" s="161"/>
      <c r="R17" s="161"/>
      <c r="S17" s="161"/>
      <c r="T17" s="161"/>
      <c r="U17" s="161"/>
      <c r="V17" s="161"/>
      <c r="W17" s="161"/>
      <c r="X17" s="161"/>
      <c r="Y17" s="161"/>
      <c r="Z17" s="161"/>
    </row>
    <row r="18" spans="1:26" ht="26.25" customHeight="1">
      <c r="A18" s="160"/>
      <c r="B18" s="316" t="s">
        <v>387</v>
      </c>
      <c r="C18" s="314">
        <f>F18+I18+L18+O18+X18</f>
        <v>31</v>
      </c>
      <c r="D18" s="314">
        <f>G18+J18+M18+P18+Y18</f>
        <v>-20</v>
      </c>
      <c r="E18" s="314">
        <f>H18+K18+N18+Q18+Z18</f>
        <v>11</v>
      </c>
      <c r="F18" s="314"/>
      <c r="G18" s="314"/>
      <c r="H18" s="314"/>
      <c r="I18" s="314">
        <f>'附表6 城乡居民基本养老保险基金收支预'!F9</f>
        <v>3</v>
      </c>
      <c r="J18" s="314">
        <f>'附表6 城乡居民基本养老保险基金收支预'!G9</f>
        <v>0</v>
      </c>
      <c r="K18" s="314">
        <f>'附表6 城乡居民基本养老保险基金收支预'!H9</f>
        <v>3</v>
      </c>
      <c r="L18" s="314">
        <f>'附件7 机关事业单位基本养老保险基金收'!F7</f>
        <v>28</v>
      </c>
      <c r="M18" s="314">
        <f>'附件7 机关事业单位基本养老保险基金收'!G7</f>
        <v>-20</v>
      </c>
      <c r="N18" s="314">
        <f>'附件7 机关事业单位基本养老保险基金收'!H7</f>
        <v>8</v>
      </c>
      <c r="O18" s="161"/>
      <c r="P18" s="161"/>
      <c r="Q18" s="161"/>
      <c r="R18" s="161"/>
      <c r="S18" s="161"/>
      <c r="T18" s="161"/>
      <c r="U18" s="161"/>
      <c r="V18" s="161"/>
      <c r="W18" s="161"/>
      <c r="X18" s="161"/>
      <c r="Y18" s="161"/>
      <c r="Z18" s="161"/>
    </row>
    <row r="19" spans="1:26" ht="26.25" customHeight="1">
      <c r="A19" s="165"/>
      <c r="B19" s="316" t="s">
        <v>388</v>
      </c>
      <c r="C19" s="314">
        <f>F19+I19+L19+O19+R19+U19+X19</f>
        <v>0</v>
      </c>
      <c r="D19" s="314">
        <f>G19+J19+M19+P19+S19+V19+Y19</f>
        <v>0</v>
      </c>
      <c r="E19" s="314">
        <f>H19+K19+N19+Q19+T19+W19+Z19</f>
        <v>0</v>
      </c>
      <c r="F19" s="314"/>
      <c r="G19" s="314"/>
      <c r="H19" s="314"/>
      <c r="I19" s="314"/>
      <c r="J19" s="315"/>
      <c r="K19" s="315">
        <f>I19+J19</f>
        <v>0</v>
      </c>
      <c r="L19" s="314">
        <f>'附件7 机关事业单位基本养老保险基金收'!F8</f>
        <v>0</v>
      </c>
      <c r="M19" s="314">
        <f>'附件7 机关事业单位基本养老保险基金收'!G8</f>
        <v>0</v>
      </c>
      <c r="N19" s="314">
        <f>'附件7 机关事业单位基本养老保险基金收'!H8</f>
        <v>0</v>
      </c>
      <c r="O19" s="161"/>
      <c r="P19" s="161"/>
      <c r="Q19" s="161"/>
      <c r="R19" s="161"/>
      <c r="S19" s="161"/>
      <c r="T19" s="161"/>
      <c r="U19" s="161"/>
      <c r="V19" s="161"/>
      <c r="W19" s="161"/>
      <c r="X19" s="161"/>
      <c r="Y19" s="161"/>
      <c r="Z19" s="161"/>
    </row>
    <row r="20" spans="1:26" ht="31.5" customHeight="1">
      <c r="A20" s="165"/>
      <c r="B20" s="319" t="s">
        <v>389</v>
      </c>
      <c r="C20" s="314">
        <f aca="true" t="shared" si="3" ref="C20:E21">F20</f>
        <v>0</v>
      </c>
      <c r="D20" s="314">
        <f t="shared" si="3"/>
        <v>0</v>
      </c>
      <c r="E20" s="314">
        <f t="shared" si="3"/>
        <v>0</v>
      </c>
      <c r="F20" s="314"/>
      <c r="G20" s="314"/>
      <c r="H20" s="314"/>
      <c r="I20" s="314"/>
      <c r="J20" s="315"/>
      <c r="K20" s="315">
        <f>I20+J20</f>
        <v>0</v>
      </c>
      <c r="L20" s="314"/>
      <c r="M20" s="314"/>
      <c r="N20" s="318">
        <f>L20+M20</f>
        <v>0</v>
      </c>
      <c r="O20" s="161"/>
      <c r="P20" s="161"/>
      <c r="Q20" s="161"/>
      <c r="R20" s="161"/>
      <c r="S20" s="161"/>
      <c r="T20" s="161"/>
      <c r="U20" s="161"/>
      <c r="V20" s="161"/>
      <c r="W20" s="161"/>
      <c r="X20" s="161"/>
      <c r="Y20" s="161"/>
      <c r="Z20" s="161"/>
    </row>
    <row r="21" spans="1:26" ht="31.5" customHeight="1">
      <c r="A21" s="165"/>
      <c r="B21" s="319" t="s">
        <v>390</v>
      </c>
      <c r="C21" s="314">
        <f t="shared" si="3"/>
        <v>0</v>
      </c>
      <c r="D21" s="314">
        <f t="shared" si="3"/>
        <v>0</v>
      </c>
      <c r="E21" s="314">
        <f t="shared" si="3"/>
        <v>0</v>
      </c>
      <c r="F21" s="314"/>
      <c r="G21" s="314"/>
      <c r="H21" s="314"/>
      <c r="I21" s="314"/>
      <c r="J21" s="315"/>
      <c r="K21" s="315">
        <f>I21+J21</f>
        <v>0</v>
      </c>
      <c r="L21" s="314"/>
      <c r="M21" s="314"/>
      <c r="N21" s="318">
        <f>L21+M21</f>
        <v>0</v>
      </c>
      <c r="O21" s="161"/>
      <c r="P21" s="161"/>
      <c r="Q21" s="161"/>
      <c r="R21" s="161"/>
      <c r="S21" s="161"/>
      <c r="T21" s="161"/>
      <c r="U21" s="161"/>
      <c r="V21" s="161"/>
      <c r="W21" s="161"/>
      <c r="X21" s="161"/>
      <c r="Y21" s="161"/>
      <c r="Z21" s="161"/>
    </row>
    <row r="22" spans="1:26" ht="30.75" customHeight="1">
      <c r="A22" s="160"/>
      <c r="B22" s="316" t="s">
        <v>391</v>
      </c>
      <c r="C22" s="314">
        <f aca="true" t="shared" si="4" ref="C22:E23">F22+I22+L22+O22+R22+U22+X22</f>
        <v>31971</v>
      </c>
      <c r="D22" s="314">
        <f t="shared" si="4"/>
        <v>-8114</v>
      </c>
      <c r="E22" s="314">
        <f t="shared" si="4"/>
        <v>23857</v>
      </c>
      <c r="F22" s="314"/>
      <c r="G22" s="314"/>
      <c r="H22" s="314"/>
      <c r="I22" s="314">
        <f aca="true" t="shared" si="5" ref="I22:N22">I7-I16</f>
        <v>31347</v>
      </c>
      <c r="J22" s="314">
        <f t="shared" si="5"/>
        <v>-1904</v>
      </c>
      <c r="K22" s="314">
        <f t="shared" si="5"/>
        <v>29443</v>
      </c>
      <c r="L22" s="314">
        <f t="shared" si="5"/>
        <v>624</v>
      </c>
      <c r="M22" s="314">
        <f t="shared" si="5"/>
        <v>-6210</v>
      </c>
      <c r="N22" s="314">
        <f t="shared" si="5"/>
        <v>-5586</v>
      </c>
      <c r="O22" s="161"/>
      <c r="P22" s="161"/>
      <c r="Q22" s="161"/>
      <c r="R22" s="161"/>
      <c r="S22" s="161"/>
      <c r="T22" s="161"/>
      <c r="U22" s="161"/>
      <c r="V22" s="161"/>
      <c r="W22" s="161"/>
      <c r="X22" s="161"/>
      <c r="Y22" s="161"/>
      <c r="Z22" s="161"/>
    </row>
    <row r="23" spans="1:26" ht="30.75" customHeight="1">
      <c r="A23" s="160"/>
      <c r="B23" s="316" t="s">
        <v>392</v>
      </c>
      <c r="C23" s="314">
        <f t="shared" si="4"/>
        <v>48576</v>
      </c>
      <c r="D23" s="314">
        <f t="shared" si="4"/>
        <v>19322</v>
      </c>
      <c r="E23" s="314">
        <f t="shared" si="4"/>
        <v>67898</v>
      </c>
      <c r="F23" s="314"/>
      <c r="G23" s="314"/>
      <c r="H23" s="314"/>
      <c r="I23" s="314">
        <f>'附表6 城乡居民基本养老保险基金收支预'!F21</f>
        <v>46776</v>
      </c>
      <c r="J23" s="314">
        <f>'附表6 城乡居民基本养老保险基金收支预'!G21</f>
        <v>16420</v>
      </c>
      <c r="K23" s="314">
        <f>'附表6 城乡居民基本养老保险基金收支预'!H21</f>
        <v>63196</v>
      </c>
      <c r="L23" s="320">
        <f>'附件7 机关事业单位基本养老保险基金收'!F18</f>
        <v>1800</v>
      </c>
      <c r="M23" s="320">
        <f>'附件7 机关事业单位基本养老保险基金收'!G18</f>
        <v>2902</v>
      </c>
      <c r="N23" s="320">
        <f>'附件7 机关事业单位基本养老保险基金收'!H18</f>
        <v>4702</v>
      </c>
      <c r="O23" s="161"/>
      <c r="P23" s="161"/>
      <c r="Q23" s="161"/>
      <c r="R23" s="161"/>
      <c r="S23" s="161"/>
      <c r="T23" s="161"/>
      <c r="U23" s="161"/>
      <c r="V23" s="161"/>
      <c r="W23" s="161"/>
      <c r="X23" s="161"/>
      <c r="Y23" s="161"/>
      <c r="Z23" s="161"/>
    </row>
    <row r="24" spans="1:26" ht="21" customHeight="1">
      <c r="A24" s="166"/>
      <c r="B24" s="167"/>
      <c r="C24" s="142"/>
      <c r="D24" s="142"/>
      <c r="E24" s="167"/>
      <c r="F24" s="142"/>
      <c r="G24" s="142"/>
      <c r="H24" s="167"/>
      <c r="I24" s="142"/>
      <c r="J24" s="142"/>
      <c r="K24" s="167"/>
      <c r="L24" s="168"/>
      <c r="M24" s="168"/>
      <c r="N24" s="168"/>
      <c r="O24" s="142"/>
      <c r="P24" s="142"/>
      <c r="Q24" s="167"/>
      <c r="R24" s="142"/>
      <c r="S24" s="142"/>
      <c r="T24" s="167"/>
      <c r="U24" s="142"/>
      <c r="V24" s="142"/>
      <c r="W24" s="169"/>
      <c r="X24" s="169"/>
      <c r="Y24" s="169"/>
      <c r="Z24" s="169" t="s">
        <v>393</v>
      </c>
    </row>
  </sheetData>
  <sheetProtection/>
  <mergeCells count="11">
    <mergeCell ref="U5:W5"/>
    <mergeCell ref="X5:Z5"/>
    <mergeCell ref="A2:N2"/>
    <mergeCell ref="O2:Z2"/>
    <mergeCell ref="B5:B6"/>
    <mergeCell ref="C5:E5"/>
    <mergeCell ref="F5:H5"/>
    <mergeCell ref="I5:K5"/>
    <mergeCell ref="L5:N5"/>
    <mergeCell ref="O5:Q5"/>
    <mergeCell ref="R5:T5"/>
  </mergeCells>
  <printOptions horizontalCentered="1"/>
  <pageMargins left="0.2755905511811024" right="0.3937007874015748" top="0.5118110236220472" bottom="0.3937007874015748" header="0.2362204724409449" footer="0.15748031496062992"/>
  <pageSetup errors="blank" fitToHeight="1" fitToWidth="1" horizontalDpi="600" verticalDpi="600" orientation="landscape" paperSize="9" scale="75"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3"/>
  <sheetViews>
    <sheetView showGridLines="0" zoomScalePageLayoutView="60" workbookViewId="0" topLeftCell="A1">
      <selection activeCell="G8" sqref="G8"/>
    </sheetView>
  </sheetViews>
  <sheetFormatPr defaultColWidth="8.00390625" defaultRowHeight="15"/>
  <cols>
    <col min="1" max="1" width="34.7109375" style="144" customWidth="1"/>
    <col min="2" max="2" width="16.421875" style="144" customWidth="1"/>
    <col min="3" max="3" width="13.28125" style="144" customWidth="1"/>
    <col min="4" max="4" width="14.421875" style="144" customWidth="1"/>
    <col min="5" max="5" width="24.421875" style="144" customWidth="1"/>
    <col min="6" max="6" width="16.00390625" style="144" customWidth="1"/>
    <col min="7" max="7" width="16.421875" style="144" customWidth="1"/>
    <col min="8" max="8" width="16.8515625" style="144" customWidth="1"/>
    <col min="9" max="16384" width="8.00390625" style="140" customWidth="1"/>
  </cols>
  <sheetData>
    <row r="1" ht="24" customHeight="1">
      <c r="A1" s="170" t="s">
        <v>543</v>
      </c>
    </row>
    <row r="2" spans="1:8" ht="36" customHeight="1">
      <c r="A2" s="365" t="s">
        <v>499</v>
      </c>
      <c r="B2" s="365"/>
      <c r="C2" s="365"/>
      <c r="D2" s="365"/>
      <c r="E2" s="365"/>
      <c r="F2" s="365"/>
      <c r="G2" s="365"/>
      <c r="H2" s="365"/>
    </row>
    <row r="3" spans="1:8" ht="18.75" customHeight="1" hidden="1">
      <c r="A3" s="171"/>
      <c r="B3" s="142"/>
      <c r="C3" s="171"/>
      <c r="D3" s="171"/>
      <c r="E3" s="172"/>
      <c r="F3" s="171"/>
      <c r="H3" s="173"/>
    </row>
    <row r="4" spans="1:8" ht="18.75" customHeight="1">
      <c r="A4" s="149"/>
      <c r="B4" s="149"/>
      <c r="C4" s="149"/>
      <c r="D4" s="149"/>
      <c r="E4" s="174"/>
      <c r="F4" s="151"/>
      <c r="G4" s="175"/>
      <c r="H4" s="176" t="s">
        <v>394</v>
      </c>
    </row>
    <row r="5" spans="1:8" ht="27.75" customHeight="1">
      <c r="A5" s="193" t="s">
        <v>395</v>
      </c>
      <c r="B5" s="193" t="s">
        <v>373</v>
      </c>
      <c r="C5" s="193" t="s">
        <v>374</v>
      </c>
      <c r="D5" s="193" t="s">
        <v>375</v>
      </c>
      <c r="E5" s="193" t="s">
        <v>395</v>
      </c>
      <c r="F5" s="193" t="s">
        <v>373</v>
      </c>
      <c r="G5" s="193" t="s">
        <v>374</v>
      </c>
      <c r="H5" s="193" t="s">
        <v>375</v>
      </c>
    </row>
    <row r="6" spans="1:8" ht="27.75" customHeight="1">
      <c r="A6" s="178" t="s">
        <v>396</v>
      </c>
      <c r="B6" s="184">
        <v>3076</v>
      </c>
      <c r="C6" s="185">
        <v>0</v>
      </c>
      <c r="D6" s="185">
        <f>B6+C6</f>
        <v>3076</v>
      </c>
      <c r="E6" s="178" t="s">
        <v>397</v>
      </c>
      <c r="F6" s="185">
        <v>27935</v>
      </c>
      <c r="G6" s="185">
        <v>2548</v>
      </c>
      <c r="H6" s="185">
        <f>F6+G6</f>
        <v>30483</v>
      </c>
    </row>
    <row r="7" spans="1:8" ht="30" customHeight="1">
      <c r="A7" s="179" t="s">
        <v>398</v>
      </c>
      <c r="B7" s="186">
        <v>159</v>
      </c>
      <c r="C7" s="185">
        <v>0</v>
      </c>
      <c r="D7" s="185">
        <f aca="true" t="shared" si="0" ref="D7:D19">B7+C7</f>
        <v>159</v>
      </c>
      <c r="E7" s="178" t="s">
        <v>399</v>
      </c>
      <c r="F7" s="185">
        <v>501</v>
      </c>
      <c r="G7" s="188">
        <v>5252</v>
      </c>
      <c r="H7" s="185">
        <f aca="true" t="shared" si="1" ref="H7:H19">F7+G7</f>
        <v>5753</v>
      </c>
    </row>
    <row r="8" spans="1:8" ht="27.75" customHeight="1">
      <c r="A8" s="178" t="s">
        <v>400</v>
      </c>
      <c r="B8" s="187">
        <v>28951</v>
      </c>
      <c r="C8" s="188">
        <f>C10+C9</f>
        <v>4388</v>
      </c>
      <c r="D8" s="185">
        <f t="shared" si="0"/>
        <v>33339</v>
      </c>
      <c r="E8" s="178" t="s">
        <v>401</v>
      </c>
      <c r="F8" s="185">
        <v>491</v>
      </c>
      <c r="G8" s="194">
        <v>-80</v>
      </c>
      <c r="H8" s="185">
        <f t="shared" si="1"/>
        <v>411</v>
      </c>
    </row>
    <row r="9" spans="1:8" ht="27.75" customHeight="1">
      <c r="A9" s="178" t="s">
        <v>402</v>
      </c>
      <c r="B9" s="189">
        <v>27935</v>
      </c>
      <c r="C9" s="188">
        <v>2548</v>
      </c>
      <c r="D9" s="185">
        <f t="shared" si="0"/>
        <v>30483</v>
      </c>
      <c r="E9" s="178" t="s">
        <v>403</v>
      </c>
      <c r="F9" s="185">
        <v>3</v>
      </c>
      <c r="G9" s="185">
        <v>0</v>
      </c>
      <c r="H9" s="185">
        <f t="shared" si="1"/>
        <v>3</v>
      </c>
    </row>
    <row r="10" spans="1:8" ht="27.75" customHeight="1">
      <c r="A10" s="178" t="s">
        <v>404</v>
      </c>
      <c r="B10" s="189">
        <v>526</v>
      </c>
      <c r="C10" s="188">
        <v>1840</v>
      </c>
      <c r="D10" s="188">
        <f t="shared" si="0"/>
        <v>2366</v>
      </c>
      <c r="E10" s="180" t="s">
        <v>405</v>
      </c>
      <c r="F10" s="185">
        <v>0</v>
      </c>
      <c r="G10" s="185" t="s">
        <v>406</v>
      </c>
      <c r="H10" s="185">
        <f t="shared" si="1"/>
        <v>0</v>
      </c>
    </row>
    <row r="11" spans="1:8" ht="28.5" customHeight="1">
      <c r="A11" s="178" t="s">
        <v>407</v>
      </c>
      <c r="B11" s="190">
        <v>28118</v>
      </c>
      <c r="C11" s="188">
        <v>1500</v>
      </c>
      <c r="D11" s="188">
        <f t="shared" si="0"/>
        <v>29618</v>
      </c>
      <c r="E11" s="182" t="s">
        <v>408</v>
      </c>
      <c r="F11" s="191" t="s">
        <v>408</v>
      </c>
      <c r="G11" s="191" t="s">
        <v>408</v>
      </c>
      <c r="H11" s="185"/>
    </row>
    <row r="12" spans="1:8" ht="27.75" customHeight="1">
      <c r="A12" s="178" t="s">
        <v>409</v>
      </c>
      <c r="B12" s="190">
        <v>107</v>
      </c>
      <c r="C12" s="194">
        <v>-107</v>
      </c>
      <c r="D12" s="188">
        <f t="shared" si="0"/>
        <v>0</v>
      </c>
      <c r="E12" s="182" t="s">
        <v>408</v>
      </c>
      <c r="F12" s="191" t="s">
        <v>408</v>
      </c>
      <c r="G12" s="191" t="s">
        <v>408</v>
      </c>
      <c r="H12" s="185"/>
    </row>
    <row r="13" spans="1:8" ht="27.75" customHeight="1">
      <c r="A13" s="178" t="s">
        <v>410</v>
      </c>
      <c r="B13" s="190">
        <v>22</v>
      </c>
      <c r="C13" s="188" t="s">
        <v>406</v>
      </c>
      <c r="D13" s="188">
        <f t="shared" si="0"/>
        <v>22</v>
      </c>
      <c r="E13" s="182" t="s">
        <v>408</v>
      </c>
      <c r="F13" s="191" t="s">
        <v>408</v>
      </c>
      <c r="G13" s="191" t="s">
        <v>408</v>
      </c>
      <c r="H13" s="185"/>
    </row>
    <row r="14" spans="1:8" ht="27.75" customHeight="1">
      <c r="A14" s="178" t="s">
        <v>411</v>
      </c>
      <c r="B14" s="185">
        <v>3</v>
      </c>
      <c r="C14" s="188">
        <v>0</v>
      </c>
      <c r="D14" s="188">
        <f t="shared" si="0"/>
        <v>3</v>
      </c>
      <c r="E14" s="182" t="s">
        <v>408</v>
      </c>
      <c r="F14" s="191" t="s">
        <v>408</v>
      </c>
      <c r="G14" s="191" t="s">
        <v>408</v>
      </c>
      <c r="H14" s="185"/>
    </row>
    <row r="15" spans="1:8" ht="27.75" customHeight="1">
      <c r="A15" s="178" t="s">
        <v>412</v>
      </c>
      <c r="B15" s="185">
        <v>0</v>
      </c>
      <c r="C15" s="188">
        <v>35</v>
      </c>
      <c r="D15" s="188">
        <f t="shared" si="0"/>
        <v>35</v>
      </c>
      <c r="E15" s="182" t="s">
        <v>408</v>
      </c>
      <c r="F15" s="191" t="s">
        <v>408</v>
      </c>
      <c r="G15" s="191" t="s">
        <v>408</v>
      </c>
      <c r="H15" s="185"/>
    </row>
    <row r="16" spans="1:8" ht="27.75" customHeight="1">
      <c r="A16" s="178" t="s">
        <v>413</v>
      </c>
      <c r="B16" s="185">
        <f>B6+B8+B11+B12+B13+B14+B15</f>
        <v>60277</v>
      </c>
      <c r="C16" s="188">
        <f>C6+C8+C11+C12+C13+C14+C15</f>
        <v>5816</v>
      </c>
      <c r="D16" s="188">
        <f t="shared" si="0"/>
        <v>66093</v>
      </c>
      <c r="E16" s="178" t="s">
        <v>414</v>
      </c>
      <c r="F16" s="185">
        <f>SUM(F6:F15)</f>
        <v>28930</v>
      </c>
      <c r="G16" s="185">
        <f>SUM(G6:G15)</f>
        <v>7720</v>
      </c>
      <c r="H16" s="185">
        <f t="shared" si="1"/>
        <v>36650</v>
      </c>
    </row>
    <row r="17" spans="1:8" ht="27.75" customHeight="1">
      <c r="A17" s="178" t="s">
        <v>415</v>
      </c>
      <c r="B17" s="185">
        <v>0</v>
      </c>
      <c r="C17" s="188">
        <v>0</v>
      </c>
      <c r="D17" s="188">
        <f t="shared" si="0"/>
        <v>0</v>
      </c>
      <c r="E17" s="178" t="s">
        <v>416</v>
      </c>
      <c r="F17" s="185">
        <v>0</v>
      </c>
      <c r="G17" s="185"/>
      <c r="H17" s="185">
        <f t="shared" si="1"/>
        <v>0</v>
      </c>
    </row>
    <row r="18" spans="1:8" ht="27.75" customHeight="1">
      <c r="A18" s="178" t="s">
        <v>417</v>
      </c>
      <c r="B18" s="185">
        <v>0</v>
      </c>
      <c r="C18" s="188">
        <v>0</v>
      </c>
      <c r="D18" s="188">
        <f t="shared" si="0"/>
        <v>0</v>
      </c>
      <c r="E18" s="178" t="s">
        <v>418</v>
      </c>
      <c r="F18" s="185">
        <v>0</v>
      </c>
      <c r="G18" s="185"/>
      <c r="H18" s="185">
        <f t="shared" si="1"/>
        <v>0</v>
      </c>
    </row>
    <row r="19" spans="1:8" ht="27.75" customHeight="1">
      <c r="A19" s="178" t="s">
        <v>419</v>
      </c>
      <c r="B19" s="185">
        <f>B16</f>
        <v>60277</v>
      </c>
      <c r="C19" s="188">
        <f>C16</f>
        <v>5816</v>
      </c>
      <c r="D19" s="188">
        <f t="shared" si="0"/>
        <v>66093</v>
      </c>
      <c r="E19" s="178" t="s">
        <v>420</v>
      </c>
      <c r="F19" s="185">
        <f>F16</f>
        <v>28930</v>
      </c>
      <c r="G19" s="188">
        <f>G16</f>
        <v>7720</v>
      </c>
      <c r="H19" s="188">
        <f t="shared" si="1"/>
        <v>36650</v>
      </c>
    </row>
    <row r="20" spans="1:8" ht="27.75" customHeight="1">
      <c r="A20" s="182" t="s">
        <v>408</v>
      </c>
      <c r="B20" s="191" t="s">
        <v>408</v>
      </c>
      <c r="C20" s="192" t="s">
        <v>408</v>
      </c>
      <c r="D20" s="188"/>
      <c r="E20" s="178" t="s">
        <v>421</v>
      </c>
      <c r="F20" s="185">
        <f>B19-F16</f>
        <v>31347</v>
      </c>
      <c r="G20" s="194">
        <f>C19-G19</f>
        <v>-1904</v>
      </c>
      <c r="H20" s="188">
        <f>D19-H19</f>
        <v>29443</v>
      </c>
    </row>
    <row r="21" spans="1:8" ht="27.75" customHeight="1">
      <c r="A21" s="178" t="s">
        <v>422</v>
      </c>
      <c r="B21" s="185">
        <v>15429</v>
      </c>
      <c r="C21" s="188">
        <f>D21-B21</f>
        <v>18324</v>
      </c>
      <c r="D21" s="188">
        <v>33753</v>
      </c>
      <c r="E21" s="178" t="s">
        <v>423</v>
      </c>
      <c r="F21" s="185">
        <f>B21+F20</f>
        <v>46776</v>
      </c>
      <c r="G21" s="188">
        <f>C21+G20</f>
        <v>16420</v>
      </c>
      <c r="H21" s="188">
        <f>D21+H20</f>
        <v>63196</v>
      </c>
    </row>
    <row r="22" spans="1:8" ht="27.75" customHeight="1">
      <c r="A22" s="177" t="s">
        <v>424</v>
      </c>
      <c r="B22" s="185">
        <f>B19+B21</f>
        <v>75706</v>
      </c>
      <c r="C22" s="185">
        <f>C19+C21</f>
        <v>24140</v>
      </c>
      <c r="D22" s="185">
        <f>D19+D21</f>
        <v>99846</v>
      </c>
      <c r="E22" s="177" t="s">
        <v>425</v>
      </c>
      <c r="F22" s="185">
        <f>F19+F21</f>
        <v>75706</v>
      </c>
      <c r="G22" s="185">
        <f>G19+G21</f>
        <v>24140</v>
      </c>
      <c r="H22" s="185">
        <f>H19+H21</f>
        <v>99846</v>
      </c>
    </row>
    <row r="23" spans="1:8" ht="29.25" customHeight="1">
      <c r="A23" s="142"/>
      <c r="B23" s="142"/>
      <c r="C23" s="142"/>
      <c r="D23" s="142"/>
      <c r="E23" s="172"/>
      <c r="F23" s="142"/>
      <c r="G23" s="142"/>
      <c r="H23" s="173"/>
    </row>
  </sheetData>
  <sheetProtection/>
  <mergeCells count="1">
    <mergeCell ref="A2:H2"/>
  </mergeCells>
  <printOptions horizontalCentered="1"/>
  <pageMargins left="0.3937007874015748" right="0.3937007874015748" top="0.1968503937007874" bottom="0.2362204724409449" header="0.5118110236220472" footer="0.5118110236220472"/>
  <pageSetup errors="blank" fitToHeight="1" fitToWidth="1" horizontalDpi="600" verticalDpi="600" orientation="landscape" paperSize="9" scale="93"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60" workbookViewId="0" topLeftCell="A1">
      <selection activeCell="A14" sqref="A14:L14"/>
    </sheetView>
  </sheetViews>
  <sheetFormatPr defaultColWidth="8.00390625" defaultRowHeight="15"/>
  <cols>
    <col min="1" max="1" width="25.8515625" style="144" customWidth="1"/>
    <col min="2" max="4" width="17.57421875" style="144" customWidth="1"/>
    <col min="5" max="5" width="25.140625" style="144" customWidth="1"/>
    <col min="6" max="8" width="17.57421875" style="144" customWidth="1"/>
    <col min="9" max="9" width="13.8515625" style="197" bestFit="1" customWidth="1"/>
    <col min="10" max="16384" width="8.00390625" style="197" customWidth="1"/>
  </cols>
  <sheetData>
    <row r="1" ht="37.5" customHeight="1">
      <c r="A1" s="259" t="s">
        <v>544</v>
      </c>
    </row>
    <row r="2" spans="1:8" ht="30.75" customHeight="1">
      <c r="A2" s="366" t="s">
        <v>500</v>
      </c>
      <c r="B2" s="366"/>
      <c r="C2" s="366"/>
      <c r="D2" s="366"/>
      <c r="E2" s="373"/>
      <c r="F2" s="366"/>
      <c r="G2" s="366"/>
      <c r="H2" s="366"/>
    </row>
    <row r="3" spans="1:8" ht="15.75" customHeight="1">
      <c r="A3" s="198"/>
      <c r="B3" s="198"/>
      <c r="C3" s="198"/>
      <c r="E3" s="199"/>
      <c r="F3" s="198"/>
      <c r="G3" s="198"/>
      <c r="H3" s="200"/>
    </row>
    <row r="4" spans="1:8" ht="15.75" customHeight="1">
      <c r="A4" s="201"/>
      <c r="B4" s="202"/>
      <c r="C4" s="201"/>
      <c r="D4" s="151"/>
      <c r="E4" s="203"/>
      <c r="F4" s="201"/>
      <c r="G4" s="201"/>
      <c r="H4" s="204" t="s">
        <v>394</v>
      </c>
    </row>
    <row r="5" spans="1:8" ht="27" customHeight="1">
      <c r="A5" s="205" t="s">
        <v>426</v>
      </c>
      <c r="B5" s="206" t="s">
        <v>373</v>
      </c>
      <c r="C5" s="205" t="s">
        <v>374</v>
      </c>
      <c r="D5" s="205" t="s">
        <v>375</v>
      </c>
      <c r="E5" s="205" t="s">
        <v>427</v>
      </c>
      <c r="F5" s="205" t="s">
        <v>373</v>
      </c>
      <c r="G5" s="205" t="s">
        <v>374</v>
      </c>
      <c r="H5" s="205" t="s">
        <v>375</v>
      </c>
    </row>
    <row r="6" spans="1:8" ht="29.25" customHeight="1">
      <c r="A6" s="216" t="s">
        <v>428</v>
      </c>
      <c r="B6" s="194">
        <v>23727</v>
      </c>
      <c r="C6" s="194"/>
      <c r="D6" s="207">
        <f aca="true" t="shared" si="0" ref="D6:D16">B6+C6</f>
        <v>23727</v>
      </c>
      <c r="E6" s="208" t="s">
        <v>429</v>
      </c>
      <c r="F6" s="207">
        <v>30932</v>
      </c>
      <c r="G6" s="194">
        <v>-1000</v>
      </c>
      <c r="H6" s="194">
        <f>F6+G6</f>
        <v>29932</v>
      </c>
    </row>
    <row r="7" spans="1:8" ht="29.25" customHeight="1">
      <c r="A7" s="216" t="s">
        <v>400</v>
      </c>
      <c r="B7" s="194">
        <v>7000</v>
      </c>
      <c r="C7" s="194">
        <v>-7000</v>
      </c>
      <c r="D7" s="207">
        <f t="shared" si="0"/>
        <v>0</v>
      </c>
      <c r="E7" s="208" t="s">
        <v>430</v>
      </c>
      <c r="F7" s="194">
        <v>28</v>
      </c>
      <c r="G7" s="194">
        <v>-20</v>
      </c>
      <c r="H7" s="194">
        <f>F7+G7</f>
        <v>8</v>
      </c>
    </row>
    <row r="8" spans="1:8" ht="29.25" customHeight="1">
      <c r="A8" s="216" t="s">
        <v>431</v>
      </c>
      <c r="B8" s="194">
        <v>7000</v>
      </c>
      <c r="C8" s="194">
        <v>-7000</v>
      </c>
      <c r="D8" s="207">
        <f t="shared" si="0"/>
        <v>0</v>
      </c>
      <c r="E8" s="208" t="s">
        <v>432</v>
      </c>
      <c r="F8" s="194"/>
      <c r="G8" s="194">
        <v>0</v>
      </c>
      <c r="H8" s="194">
        <f>F8+G8</f>
        <v>0</v>
      </c>
    </row>
    <row r="9" spans="1:8" ht="29.25" customHeight="1">
      <c r="A9" s="216" t="s">
        <v>433</v>
      </c>
      <c r="B9" s="194">
        <v>127</v>
      </c>
      <c r="C9" s="194">
        <v>-70</v>
      </c>
      <c r="D9" s="194">
        <f t="shared" si="0"/>
        <v>57</v>
      </c>
      <c r="E9" s="183" t="s">
        <v>408</v>
      </c>
      <c r="F9" s="209" t="s">
        <v>408</v>
      </c>
      <c r="G9" s="209" t="s">
        <v>408</v>
      </c>
      <c r="H9" s="209" t="s">
        <v>408</v>
      </c>
    </row>
    <row r="10" spans="1:8" ht="29.25" customHeight="1">
      <c r="A10" s="216" t="s">
        <v>434</v>
      </c>
      <c r="B10" s="194">
        <v>400</v>
      </c>
      <c r="C10" s="194"/>
      <c r="D10" s="194">
        <f t="shared" si="0"/>
        <v>400</v>
      </c>
      <c r="E10" s="183" t="s">
        <v>408</v>
      </c>
      <c r="F10" s="209" t="s">
        <v>408</v>
      </c>
      <c r="G10" s="209" t="s">
        <v>408</v>
      </c>
      <c r="H10" s="209" t="s">
        <v>408</v>
      </c>
    </row>
    <row r="11" spans="1:8" ht="24.75" customHeight="1">
      <c r="A11" s="216" t="s">
        <v>435</v>
      </c>
      <c r="B11" s="194">
        <v>0</v>
      </c>
      <c r="C11" s="194">
        <v>0</v>
      </c>
      <c r="D11" s="194">
        <f t="shared" si="0"/>
        <v>0</v>
      </c>
      <c r="E11" s="183" t="s">
        <v>408</v>
      </c>
      <c r="F11" s="209" t="s">
        <v>408</v>
      </c>
      <c r="G11" s="209" t="s">
        <v>408</v>
      </c>
      <c r="H11" s="209" t="s">
        <v>408</v>
      </c>
    </row>
    <row r="12" spans="1:8" ht="29.25" customHeight="1">
      <c r="A12" s="216" t="s">
        <v>436</v>
      </c>
      <c r="B12" s="194">
        <v>0</v>
      </c>
      <c r="C12" s="194">
        <v>0</v>
      </c>
      <c r="D12" s="194">
        <f t="shared" si="0"/>
        <v>0</v>
      </c>
      <c r="E12" s="183" t="s">
        <v>408</v>
      </c>
      <c r="F12" s="209" t="s">
        <v>408</v>
      </c>
      <c r="G12" s="209" t="s">
        <v>408</v>
      </c>
      <c r="H12" s="209" t="s">
        <v>408</v>
      </c>
    </row>
    <row r="13" spans="1:8" ht="29.25" customHeight="1">
      <c r="A13" s="216" t="s">
        <v>437</v>
      </c>
      <c r="B13" s="194">
        <f>B6+B7+B9+B10</f>
        <v>31254</v>
      </c>
      <c r="C13" s="194">
        <f>C6+C7+C9+C10</f>
        <v>-7070</v>
      </c>
      <c r="D13" s="207">
        <f>D6+D7+D9+D10</f>
        <v>24184</v>
      </c>
      <c r="E13" s="208" t="s">
        <v>438</v>
      </c>
      <c r="F13" s="194">
        <f>SUM(F6:F12)</f>
        <v>30960</v>
      </c>
      <c r="G13" s="194">
        <f>SUM(G6:G12)</f>
        <v>-1020</v>
      </c>
      <c r="H13" s="194">
        <f>F13+G13</f>
        <v>29940</v>
      </c>
    </row>
    <row r="14" spans="1:8" ht="29.25" customHeight="1">
      <c r="A14" s="216" t="s">
        <v>439</v>
      </c>
      <c r="B14" s="194">
        <v>330</v>
      </c>
      <c r="C14" s="194">
        <v>-160</v>
      </c>
      <c r="D14" s="207">
        <f t="shared" si="0"/>
        <v>170</v>
      </c>
      <c r="E14" s="208" t="s">
        <v>440</v>
      </c>
      <c r="F14" s="194">
        <v>0</v>
      </c>
      <c r="G14" s="194">
        <v>0</v>
      </c>
      <c r="H14" s="194">
        <f>F14+G14</f>
        <v>0</v>
      </c>
    </row>
    <row r="15" spans="1:8" ht="29.25" customHeight="1">
      <c r="A15" s="216" t="s">
        <v>441</v>
      </c>
      <c r="B15" s="194">
        <v>0</v>
      </c>
      <c r="C15" s="194">
        <v>0</v>
      </c>
      <c r="D15" s="207">
        <f t="shared" si="0"/>
        <v>0</v>
      </c>
      <c r="E15" s="208" t="s">
        <v>442</v>
      </c>
      <c r="F15" s="194"/>
      <c r="G15" s="194"/>
      <c r="H15" s="194">
        <f>F15+G15</f>
        <v>0</v>
      </c>
    </row>
    <row r="16" spans="1:8" ht="29.25" customHeight="1">
      <c r="A16" s="216" t="s">
        <v>443</v>
      </c>
      <c r="B16" s="194">
        <f>SUM(B13:B15)</f>
        <v>31584</v>
      </c>
      <c r="C16" s="194">
        <f>SUM(C13:C15)</f>
        <v>-7230</v>
      </c>
      <c r="D16" s="207">
        <f t="shared" si="0"/>
        <v>24354</v>
      </c>
      <c r="E16" s="208" t="s">
        <v>444</v>
      </c>
      <c r="F16" s="194">
        <f>SUM(F13:F15)</f>
        <v>30960</v>
      </c>
      <c r="G16" s="194">
        <f>SUM(G13:G15)</f>
        <v>-1020</v>
      </c>
      <c r="H16" s="194">
        <f>F16+G16</f>
        <v>29940</v>
      </c>
    </row>
    <row r="17" spans="1:8" ht="29.25" customHeight="1">
      <c r="A17" s="216" t="s">
        <v>408</v>
      </c>
      <c r="B17" s="209" t="s">
        <v>408</v>
      </c>
      <c r="C17" s="209" t="s">
        <v>408</v>
      </c>
      <c r="D17" s="210" t="s">
        <v>408</v>
      </c>
      <c r="E17" s="208" t="s">
        <v>445</v>
      </c>
      <c r="F17" s="194">
        <f>B16-F16</f>
        <v>624</v>
      </c>
      <c r="G17" s="194">
        <f>C16-G16</f>
        <v>-6210</v>
      </c>
      <c r="H17" s="194">
        <f>D16-H16</f>
        <v>-5586</v>
      </c>
    </row>
    <row r="18" spans="1:9" ht="29.25" customHeight="1">
      <c r="A18" s="216" t="s">
        <v>446</v>
      </c>
      <c r="B18" s="194">
        <v>1176</v>
      </c>
      <c r="C18" s="194">
        <f>D18-B18</f>
        <v>9112</v>
      </c>
      <c r="D18" s="207">
        <v>10288</v>
      </c>
      <c r="E18" s="208" t="s">
        <v>447</v>
      </c>
      <c r="F18" s="194">
        <f>B18+F17</f>
        <v>1800</v>
      </c>
      <c r="G18" s="194">
        <f>H18-F18</f>
        <v>2902</v>
      </c>
      <c r="H18" s="194">
        <f>D18+H17</f>
        <v>4702</v>
      </c>
      <c r="I18" s="211"/>
    </row>
    <row r="19" spans="1:8" ht="29.25" customHeight="1">
      <c r="A19" s="183" t="s">
        <v>424</v>
      </c>
      <c r="B19" s="194">
        <f>B16+B18</f>
        <v>32760</v>
      </c>
      <c r="C19" s="194">
        <f>C16+C18</f>
        <v>1882</v>
      </c>
      <c r="D19" s="194">
        <f>D16+D18</f>
        <v>34642</v>
      </c>
      <c r="E19" s="208" t="s">
        <v>424</v>
      </c>
      <c r="F19" s="194">
        <f>F16+F18</f>
        <v>32760</v>
      </c>
      <c r="G19" s="194">
        <f>G16+G18</f>
        <v>1882</v>
      </c>
      <c r="H19" s="194">
        <f>H16+H18</f>
        <v>34642</v>
      </c>
    </row>
    <row r="20" spans="1:8" ht="29.25" customHeight="1">
      <c r="A20" s="212"/>
      <c r="B20" s="212"/>
      <c r="C20" s="212"/>
      <c r="D20" s="212"/>
      <c r="E20" s="213"/>
      <c r="F20" s="214"/>
      <c r="G20" s="214"/>
      <c r="H20" s="215"/>
    </row>
  </sheetData>
  <sheetProtection/>
  <mergeCells count="1">
    <mergeCell ref="A2:H2"/>
  </mergeCells>
  <printOptions horizontalCentered="1"/>
  <pageMargins left="0.2755905511811024" right="0.3937007874015748" top="0.4724409448818898" bottom="0.4724409448818898" header="0.35433070866141736" footer="0.2362204724409449"/>
  <pageSetup errors="blank" fitToHeight="1" fitToWidth="1" horizontalDpi="600" verticalDpi="600" orientation="landscape" paperSize="9" scale="91"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6"/>
  <sheetViews>
    <sheetView showGridLines="0" zoomScalePageLayoutView="60" workbookViewId="0" topLeftCell="A1">
      <selection activeCell="A14" sqref="A14:L14"/>
    </sheetView>
  </sheetViews>
  <sheetFormatPr defaultColWidth="8.00390625" defaultRowHeight="15"/>
  <cols>
    <col min="1" max="1" width="38.28125" style="144" customWidth="1"/>
    <col min="2" max="2" width="7.00390625" style="144" customWidth="1"/>
    <col min="3" max="3" width="15.28125" style="144" customWidth="1"/>
    <col min="4" max="4" width="13.00390625" style="144" customWidth="1"/>
    <col min="5" max="5" width="15.57421875" style="144" customWidth="1"/>
    <col min="6" max="6" width="36.8515625" style="144" customWidth="1"/>
    <col min="7" max="7" width="6.00390625" style="144" customWidth="1"/>
    <col min="8" max="8" width="17.7109375" style="144" customWidth="1"/>
    <col min="9" max="10" width="17.28125" style="144" bestFit="1" customWidth="1"/>
    <col min="11" max="16384" width="8.00390625" style="140" customWidth="1"/>
  </cols>
  <sheetData>
    <row r="1" ht="34.5" customHeight="1">
      <c r="A1" s="259" t="s">
        <v>545</v>
      </c>
    </row>
    <row r="2" spans="1:10" ht="30" customHeight="1">
      <c r="A2" s="374" t="s">
        <v>501</v>
      </c>
      <c r="B2" s="375"/>
      <c r="C2" s="375"/>
      <c r="D2" s="375"/>
      <c r="E2" s="375"/>
      <c r="F2" s="375"/>
      <c r="G2" s="375"/>
      <c r="H2" s="375"/>
      <c r="I2" s="375"/>
      <c r="J2" s="375"/>
    </row>
    <row r="3" spans="1:10" ht="15" customHeight="1">
      <c r="A3" s="217"/>
      <c r="B3" s="218"/>
      <c r="C3" s="217"/>
      <c r="D3" s="218"/>
      <c r="E3" s="219"/>
      <c r="F3" s="219"/>
      <c r="G3" s="219"/>
      <c r="H3" s="217"/>
      <c r="I3" s="219"/>
      <c r="J3" s="152"/>
    </row>
    <row r="4" spans="1:10" ht="36" customHeight="1">
      <c r="A4" s="260" t="s">
        <v>448</v>
      </c>
      <c r="B4" s="260" t="s">
        <v>449</v>
      </c>
      <c r="C4" s="261" t="s">
        <v>373</v>
      </c>
      <c r="D4" s="261" t="s">
        <v>374</v>
      </c>
      <c r="E4" s="261" t="s">
        <v>375</v>
      </c>
      <c r="F4" s="261" t="s">
        <v>450</v>
      </c>
      <c r="G4" s="261" t="s">
        <v>449</v>
      </c>
      <c r="H4" s="261" t="s">
        <v>373</v>
      </c>
      <c r="I4" s="261" t="s">
        <v>374</v>
      </c>
      <c r="J4" s="261" t="s">
        <v>375</v>
      </c>
    </row>
    <row r="5" spans="1:10" ht="28.5" customHeight="1">
      <c r="A5" s="222" t="s">
        <v>451</v>
      </c>
      <c r="B5" s="221" t="s">
        <v>408</v>
      </c>
      <c r="C5" s="221" t="s">
        <v>408</v>
      </c>
      <c r="D5" s="221" t="s">
        <v>408</v>
      </c>
      <c r="E5" s="221" t="s">
        <v>408</v>
      </c>
      <c r="F5" s="223" t="s">
        <v>452</v>
      </c>
      <c r="G5" s="220" t="s">
        <v>453</v>
      </c>
      <c r="H5" s="164"/>
      <c r="I5" s="164"/>
      <c r="J5" s="181">
        <v>0</v>
      </c>
    </row>
    <row r="6" spans="1:10" ht="28.5" customHeight="1">
      <c r="A6" s="222" t="s">
        <v>454</v>
      </c>
      <c r="B6" s="221" t="s">
        <v>455</v>
      </c>
      <c r="C6" s="224"/>
      <c r="D6" s="224">
        <v>0</v>
      </c>
      <c r="E6" s="224">
        <v>0</v>
      </c>
      <c r="F6" s="223" t="s">
        <v>456</v>
      </c>
      <c r="G6" s="220" t="s">
        <v>453</v>
      </c>
      <c r="H6" s="164"/>
      <c r="I6" s="164"/>
      <c r="J6" s="181">
        <v>0</v>
      </c>
    </row>
    <row r="7" spans="1:10" ht="28.5" customHeight="1">
      <c r="A7" s="222" t="s">
        <v>457</v>
      </c>
      <c r="B7" s="220" t="s">
        <v>455</v>
      </c>
      <c r="C7" s="224"/>
      <c r="D7" s="224"/>
      <c r="E7" s="224">
        <v>0</v>
      </c>
      <c r="F7" s="223" t="s">
        <v>458</v>
      </c>
      <c r="G7" s="220" t="s">
        <v>453</v>
      </c>
      <c r="H7" s="164"/>
      <c r="I7" s="164"/>
      <c r="J7" s="181">
        <v>0</v>
      </c>
    </row>
    <row r="8" spans="1:10" ht="28.5" customHeight="1">
      <c r="A8" s="222" t="s">
        <v>459</v>
      </c>
      <c r="B8" s="220" t="s">
        <v>455</v>
      </c>
      <c r="C8" s="224"/>
      <c r="D8" s="224"/>
      <c r="E8" s="224">
        <v>0</v>
      </c>
      <c r="F8" s="223" t="s">
        <v>460</v>
      </c>
      <c r="G8" s="220" t="s">
        <v>453</v>
      </c>
      <c r="H8" s="164"/>
      <c r="I8" s="164"/>
      <c r="J8" s="181">
        <v>0</v>
      </c>
    </row>
    <row r="9" spans="1:10" ht="34.5" customHeight="1">
      <c r="A9" s="222" t="s">
        <v>461</v>
      </c>
      <c r="B9" s="220" t="s">
        <v>455</v>
      </c>
      <c r="C9" s="224"/>
      <c r="D9" s="224">
        <v>0</v>
      </c>
      <c r="E9" s="224">
        <v>0</v>
      </c>
      <c r="F9" s="223" t="s">
        <v>462</v>
      </c>
      <c r="G9" s="220" t="s">
        <v>453</v>
      </c>
      <c r="H9" s="164"/>
      <c r="I9" s="164"/>
      <c r="J9" s="181">
        <v>0</v>
      </c>
    </row>
    <row r="10" spans="1:10" ht="28.5" customHeight="1">
      <c r="A10" s="222" t="s">
        <v>463</v>
      </c>
      <c r="B10" s="220" t="s">
        <v>455</v>
      </c>
      <c r="C10" s="224"/>
      <c r="D10" s="224"/>
      <c r="E10" s="224">
        <v>0</v>
      </c>
      <c r="F10" s="223" t="s">
        <v>464</v>
      </c>
      <c r="G10" s="220" t="s">
        <v>408</v>
      </c>
      <c r="H10" s="221" t="s">
        <v>408</v>
      </c>
      <c r="I10" s="221" t="s">
        <v>408</v>
      </c>
      <c r="J10" s="221" t="s">
        <v>408</v>
      </c>
    </row>
    <row r="11" spans="1:10" ht="28.5" customHeight="1">
      <c r="A11" s="222" t="s">
        <v>465</v>
      </c>
      <c r="B11" s="220" t="s">
        <v>455</v>
      </c>
      <c r="C11" s="224"/>
      <c r="D11" s="224"/>
      <c r="E11" s="224">
        <v>0</v>
      </c>
      <c r="F11" s="222" t="s">
        <v>466</v>
      </c>
      <c r="G11" s="221" t="s">
        <v>455</v>
      </c>
      <c r="H11" s="225">
        <v>166791</v>
      </c>
      <c r="I11" s="225"/>
      <c r="J11" s="225">
        <f>H11+I11</f>
        <v>166791</v>
      </c>
    </row>
    <row r="12" spans="1:10" ht="28.5" customHeight="1">
      <c r="A12" s="226" t="s">
        <v>467</v>
      </c>
      <c r="B12" s="227" t="s">
        <v>455</v>
      </c>
      <c r="C12" s="224"/>
      <c r="D12" s="224"/>
      <c r="E12" s="224">
        <v>0</v>
      </c>
      <c r="F12" s="222" t="s">
        <v>468</v>
      </c>
      <c r="G12" s="220" t="s">
        <v>455</v>
      </c>
      <c r="H12" s="225">
        <v>127806</v>
      </c>
      <c r="I12" s="225"/>
      <c r="J12" s="225">
        <f>H12+I12</f>
        <v>127806</v>
      </c>
    </row>
    <row r="13" spans="1:10" ht="28.5" customHeight="1">
      <c r="A13" s="228" t="s">
        <v>469</v>
      </c>
      <c r="B13" s="229" t="s">
        <v>455</v>
      </c>
      <c r="C13" s="224"/>
      <c r="D13" s="224"/>
      <c r="E13" s="224">
        <v>0</v>
      </c>
      <c r="F13" s="222" t="s">
        <v>470</v>
      </c>
      <c r="G13" s="220" t="s">
        <v>471</v>
      </c>
      <c r="H13" s="230">
        <v>184.4038347392845</v>
      </c>
      <c r="I13" s="231"/>
      <c r="J13" s="230">
        <v>184.4038347392845</v>
      </c>
    </row>
    <row r="14" spans="1:10" ht="28.5" customHeight="1">
      <c r="A14" s="232" t="s">
        <v>472</v>
      </c>
      <c r="B14" s="233" t="s">
        <v>455</v>
      </c>
      <c r="C14" s="224"/>
      <c r="D14" s="224"/>
      <c r="E14" s="224">
        <v>0</v>
      </c>
      <c r="F14" s="223" t="s">
        <v>473</v>
      </c>
      <c r="G14" s="220" t="s">
        <v>471</v>
      </c>
      <c r="H14" s="230">
        <v>30</v>
      </c>
      <c r="I14" s="234" t="s">
        <v>408</v>
      </c>
      <c r="J14" s="235">
        <v>30</v>
      </c>
    </row>
    <row r="15" spans="1:10" ht="28.5" customHeight="1">
      <c r="A15" s="222" t="s">
        <v>474</v>
      </c>
      <c r="B15" s="221" t="s">
        <v>453</v>
      </c>
      <c r="C15" s="164"/>
      <c r="D15" s="164"/>
      <c r="E15" s="164"/>
      <c r="F15" s="223" t="s">
        <v>475</v>
      </c>
      <c r="G15" s="220" t="s">
        <v>408</v>
      </c>
      <c r="H15" s="236" t="s">
        <v>408</v>
      </c>
      <c r="I15" s="236" t="s">
        <v>408</v>
      </c>
      <c r="J15" s="236" t="s">
        <v>408</v>
      </c>
    </row>
    <row r="16" spans="1:10" ht="28.5" customHeight="1">
      <c r="A16" s="223" t="s">
        <v>476</v>
      </c>
      <c r="B16" s="220" t="s">
        <v>453</v>
      </c>
      <c r="C16" s="164"/>
      <c r="D16" s="164"/>
      <c r="E16" s="164">
        <v>0</v>
      </c>
      <c r="F16" s="222" t="s">
        <v>477</v>
      </c>
      <c r="G16" s="221" t="s">
        <v>455</v>
      </c>
      <c r="H16" s="225">
        <v>18994</v>
      </c>
      <c r="I16" s="237">
        <v>-338</v>
      </c>
      <c r="J16" s="225">
        <f>H16+I16</f>
        <v>18656</v>
      </c>
    </row>
    <row r="17" spans="1:10" ht="28.5" customHeight="1">
      <c r="A17" s="223" t="s">
        <v>478</v>
      </c>
      <c r="B17" s="220" t="s">
        <v>479</v>
      </c>
      <c r="C17" s="164"/>
      <c r="D17" s="236" t="s">
        <v>408</v>
      </c>
      <c r="E17" s="164">
        <v>0</v>
      </c>
      <c r="F17" s="222" t="s">
        <v>480</v>
      </c>
      <c r="G17" s="220" t="s">
        <v>455</v>
      </c>
      <c r="H17" s="225">
        <v>13695</v>
      </c>
      <c r="I17" s="237">
        <v>-120</v>
      </c>
      <c r="J17" s="225">
        <f>H17+I17</f>
        <v>13575</v>
      </c>
    </row>
    <row r="18" spans="1:10" ht="28.5" customHeight="1">
      <c r="A18" s="223" t="s">
        <v>481</v>
      </c>
      <c r="B18" s="220" t="s">
        <v>479</v>
      </c>
      <c r="C18" s="164"/>
      <c r="D18" s="238"/>
      <c r="E18" s="164">
        <v>0</v>
      </c>
      <c r="F18" s="222" t="s">
        <v>482</v>
      </c>
      <c r="G18" s="220" t="s">
        <v>455</v>
      </c>
      <c r="H18" s="225">
        <v>5299</v>
      </c>
      <c r="I18" s="237">
        <v>-218</v>
      </c>
      <c r="J18" s="225">
        <f>H18+I18</f>
        <v>5081</v>
      </c>
    </row>
    <row r="19" spans="1:10" ht="28.5" customHeight="1">
      <c r="A19" s="223" t="s">
        <v>483</v>
      </c>
      <c r="B19" s="220" t="s">
        <v>479</v>
      </c>
      <c r="C19" s="239"/>
      <c r="D19" s="240"/>
      <c r="E19" s="241">
        <v>0</v>
      </c>
      <c r="F19" s="222" t="s">
        <v>484</v>
      </c>
      <c r="G19" s="220" t="s">
        <v>455</v>
      </c>
      <c r="H19" s="225">
        <v>13695</v>
      </c>
      <c r="I19" s="237">
        <v>-120</v>
      </c>
      <c r="J19" s="225">
        <f>H19+I19</f>
        <v>13575</v>
      </c>
    </row>
    <row r="20" spans="1:10" ht="28.5" customHeight="1">
      <c r="A20" s="223" t="s">
        <v>485</v>
      </c>
      <c r="B20" s="220" t="s">
        <v>479</v>
      </c>
      <c r="C20" s="241"/>
      <c r="D20" s="241"/>
      <c r="E20" s="241">
        <v>0</v>
      </c>
      <c r="F20" s="222" t="s">
        <v>486</v>
      </c>
      <c r="G20" s="220" t="s">
        <v>408</v>
      </c>
      <c r="H20" s="234" t="s">
        <v>408</v>
      </c>
      <c r="I20" s="234" t="s">
        <v>408</v>
      </c>
      <c r="J20" s="234" t="s">
        <v>408</v>
      </c>
    </row>
    <row r="21" spans="1:10" ht="28.5" customHeight="1">
      <c r="A21" s="223" t="s">
        <v>487</v>
      </c>
      <c r="B21" s="220" t="s">
        <v>453</v>
      </c>
      <c r="C21" s="241"/>
      <c r="D21" s="242" t="s">
        <v>408</v>
      </c>
      <c r="E21" s="241">
        <v>0</v>
      </c>
      <c r="F21" s="222" t="s">
        <v>488</v>
      </c>
      <c r="G21" s="221" t="s">
        <v>453</v>
      </c>
      <c r="H21" s="230">
        <v>98861.1</v>
      </c>
      <c r="I21" s="230">
        <f>J21-H21</f>
        <v>0</v>
      </c>
      <c r="J21" s="230">
        <v>98861.1</v>
      </c>
    </row>
    <row r="22" spans="1:10" ht="28.5" customHeight="1">
      <c r="A22" s="243" t="s">
        <v>489</v>
      </c>
      <c r="B22" s="227" t="s">
        <v>408</v>
      </c>
      <c r="C22" s="242" t="s">
        <v>408</v>
      </c>
      <c r="D22" s="244" t="s">
        <v>408</v>
      </c>
      <c r="E22" s="242" t="s">
        <v>408</v>
      </c>
      <c r="F22" s="223" t="s">
        <v>490</v>
      </c>
      <c r="G22" s="220" t="s">
        <v>453</v>
      </c>
      <c r="H22" s="230">
        <v>98861.1</v>
      </c>
      <c r="I22" s="230">
        <f>J22-H22</f>
        <v>0</v>
      </c>
      <c r="J22" s="230">
        <v>98861.1</v>
      </c>
    </row>
    <row r="23" spans="1:10" ht="28.5" customHeight="1">
      <c r="A23" s="245" t="s">
        <v>491</v>
      </c>
      <c r="B23" s="229" t="s">
        <v>471</v>
      </c>
      <c r="C23" s="246"/>
      <c r="D23" s="247"/>
      <c r="E23" s="248">
        <v>0</v>
      </c>
      <c r="F23" s="223" t="s">
        <v>492</v>
      </c>
      <c r="G23" s="220" t="s">
        <v>479</v>
      </c>
      <c r="H23" s="235">
        <v>24</v>
      </c>
      <c r="I23" s="249" t="s">
        <v>408</v>
      </c>
      <c r="J23" s="235">
        <v>24</v>
      </c>
    </row>
    <row r="24" spans="1:10" ht="28.5" customHeight="1">
      <c r="A24" s="196" t="s">
        <v>493</v>
      </c>
      <c r="B24" s="182" t="s">
        <v>408</v>
      </c>
      <c r="C24" s="250" t="s">
        <v>408</v>
      </c>
      <c r="D24" s="251" t="s">
        <v>408</v>
      </c>
      <c r="E24" s="252" t="s">
        <v>408</v>
      </c>
      <c r="F24" s="223" t="s">
        <v>494</v>
      </c>
      <c r="G24" s="220" t="s">
        <v>471</v>
      </c>
      <c r="H24" s="235">
        <f>H22/H17</f>
        <v>7.2187732749178535</v>
      </c>
      <c r="I24" s="253" t="s">
        <v>408</v>
      </c>
      <c r="J24" s="235">
        <f>J22/J17</f>
        <v>7.2825856353591165</v>
      </c>
    </row>
    <row r="25" spans="1:10" ht="28.5" customHeight="1">
      <c r="A25" s="254" t="s">
        <v>495</v>
      </c>
      <c r="B25" s="195" t="s">
        <v>453</v>
      </c>
      <c r="C25" s="238"/>
      <c r="D25" s="238"/>
      <c r="E25" s="238">
        <v>0</v>
      </c>
      <c r="F25" s="243" t="s">
        <v>496</v>
      </c>
      <c r="G25" s="227" t="s">
        <v>471</v>
      </c>
      <c r="H25" s="255"/>
      <c r="I25" s="255"/>
      <c r="J25" s="256">
        <v>0</v>
      </c>
    </row>
    <row r="26" spans="1:10" ht="28.5" customHeight="1">
      <c r="A26" s="257"/>
      <c r="B26" s="257"/>
      <c r="C26" s="257"/>
      <c r="D26" s="257"/>
      <c r="E26" s="257"/>
      <c r="F26" s="257"/>
      <c r="G26" s="257"/>
      <c r="H26" s="257"/>
      <c r="I26" s="257"/>
      <c r="J26" s="258"/>
    </row>
  </sheetData>
  <sheetProtection/>
  <mergeCells count="1">
    <mergeCell ref="A2:J2"/>
  </mergeCells>
  <printOptions horizontalCentered="1"/>
  <pageMargins left="0.2755905511811024" right="0.3937007874015748" top="0.3937007874015748" bottom="0.3937007874015748" header="0.5118110236220472" footer="0.5118110236220472"/>
  <pageSetup errors="blank" fitToHeight="1" fitToWidth="1" horizontalDpi="600" verticalDpi="600" orientation="landscape" paperSize="9" scale="71"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7"/>
  <sheetViews>
    <sheetView zoomScalePageLayoutView="0" workbookViewId="0" topLeftCell="A1">
      <selection activeCell="A14" sqref="A14:L14"/>
    </sheetView>
  </sheetViews>
  <sheetFormatPr defaultColWidth="9.140625" defaultRowHeight="15"/>
  <cols>
    <col min="1" max="1" width="37.28125" style="71" customWidth="1"/>
    <col min="2" max="2" width="21.00390625" style="71" customWidth="1"/>
    <col min="3" max="3" width="46.8515625" style="71" customWidth="1"/>
    <col min="4" max="4" width="19.140625" style="71" customWidth="1"/>
    <col min="5" max="16384" width="9.00390625" style="71" customWidth="1"/>
  </cols>
  <sheetData>
    <row r="1" spans="1:2" ht="30" customHeight="1">
      <c r="A1" s="69" t="s">
        <v>540</v>
      </c>
      <c r="B1" s="70"/>
    </row>
    <row r="2" spans="1:4" ht="39.75" customHeight="1">
      <c r="A2" s="356" t="s">
        <v>508</v>
      </c>
      <c r="B2" s="356"/>
      <c r="C2" s="356"/>
      <c r="D2" s="356"/>
    </row>
    <row r="3" spans="1:4" ht="30" customHeight="1">
      <c r="A3" s="72"/>
      <c r="D3" s="262" t="s">
        <v>78</v>
      </c>
    </row>
    <row r="4" spans="1:4" ht="57" customHeight="1">
      <c r="A4" s="74" t="s">
        <v>502</v>
      </c>
      <c r="B4" s="263" t="s">
        <v>503</v>
      </c>
      <c r="C4" s="74" t="s">
        <v>502</v>
      </c>
      <c r="D4" s="263" t="s">
        <v>507</v>
      </c>
    </row>
    <row r="5" spans="1:4" ht="34.5" customHeight="1">
      <c r="A5" s="278" t="s">
        <v>504</v>
      </c>
      <c r="B5" s="279">
        <f>SUM(B6)</f>
        <v>12</v>
      </c>
      <c r="C5" s="278" t="s">
        <v>504</v>
      </c>
      <c r="D5" s="279">
        <f>SUM(D6)</f>
        <v>12</v>
      </c>
    </row>
    <row r="6" spans="1:4" ht="34.5" customHeight="1">
      <c r="A6" s="265" t="s">
        <v>505</v>
      </c>
      <c r="B6" s="264">
        <f>SUM(B7)</f>
        <v>12</v>
      </c>
      <c r="C6" s="265" t="s">
        <v>505</v>
      </c>
      <c r="D6" s="264">
        <f>SUM(D7)</f>
        <v>12</v>
      </c>
    </row>
    <row r="7" spans="1:4" ht="34.5" customHeight="1">
      <c r="A7" s="266" t="s">
        <v>506</v>
      </c>
      <c r="B7" s="267">
        <v>12</v>
      </c>
      <c r="C7" s="266" t="s">
        <v>509</v>
      </c>
      <c r="D7" s="267">
        <v>12</v>
      </c>
    </row>
  </sheetData>
  <sheetProtection/>
  <mergeCells count="1">
    <mergeCell ref="A2:D2"/>
  </mergeCells>
  <printOptions horizontalCentered="1"/>
  <pageMargins left="0.7086614173228347" right="0.4724409448818898" top="0.7086614173228347" bottom="0.7480314960629921" header="0.31496062992125984" footer="0.31496062992125984"/>
  <pageSetup fitToHeight="1" fitToWidth="1"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陈冬辉</dc:creator>
  <cp:keywords/>
  <dc:description/>
  <cp:lastModifiedBy>sup2</cp:lastModifiedBy>
  <cp:lastPrinted>2022-12-20T07:04:23Z</cp:lastPrinted>
  <dcterms:created xsi:type="dcterms:W3CDTF">2014-02-13T06:52:21Z</dcterms:created>
  <dcterms:modified xsi:type="dcterms:W3CDTF">2022-12-28T09:46:54Z</dcterms:modified>
  <cp:category/>
  <cp:version/>
  <cp:contentType/>
  <cp:contentStatus/>
</cp:coreProperties>
</file>